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14415" yWindow="90" windowWidth="14160" windowHeight="12375"/>
  </bookViews>
  <sheets>
    <sheet name="2017 (план-факт)" sheetId="1" r:id="rId1"/>
    <sheet name="Лист1" sheetId="2" r:id="rId2"/>
  </sheets>
  <externalReferences>
    <externalReference r:id="rId3"/>
  </externalReferences>
  <definedNames>
    <definedName name="ГП_ВО_ОЭТС_ФСК">#REF!</definedName>
    <definedName name="ГП_ВО_ОЭТС_ФСК_М">#REF!</definedName>
    <definedName name="_xlnm.Print_Area" localSheetId="0">'2017 (план-факт)'!$A$1:$G$85</definedName>
  </definedNames>
  <calcPr calcId="145621"/>
</workbook>
</file>

<file path=xl/calcChain.xml><?xml version="1.0" encoding="utf-8"?>
<calcChain xmlns="http://schemas.openxmlformats.org/spreadsheetml/2006/main">
  <c r="H20" i="1" l="1"/>
  <c r="H19" i="1"/>
  <c r="F33" i="1"/>
  <c r="F46" i="1" s="1"/>
  <c r="F48" i="1"/>
  <c r="F18" i="1" l="1"/>
  <c r="F32" i="1"/>
  <c r="F74" i="1" l="1"/>
  <c r="F73" i="1"/>
  <c r="F72" i="1"/>
  <c r="F69" i="1"/>
  <c r="F67" i="1"/>
  <c r="F64" i="1"/>
  <c r="F63" i="1"/>
  <c r="F62" i="1"/>
  <c r="F59" i="1"/>
  <c r="F57" i="1"/>
  <c r="F54" i="1"/>
  <c r="F53" i="1"/>
  <c r="E33" i="1" l="1"/>
  <c r="F49" i="1"/>
  <c r="F23" i="1" l="1"/>
  <c r="F21" i="1"/>
  <c r="F28" i="1"/>
  <c r="F22" i="1"/>
  <c r="F19" i="1"/>
  <c r="E46" i="1" l="1"/>
  <c r="E20" i="1" l="1"/>
  <c r="F20" i="1"/>
  <c r="F42" i="1"/>
  <c r="F39" i="1"/>
  <c r="F37" i="1"/>
  <c r="F36" i="1"/>
  <c r="F25" i="1"/>
  <c r="H33" i="1" l="1"/>
  <c r="F27" i="1"/>
  <c r="E75" i="1"/>
  <c r="F51" i="1"/>
  <c r="E49" i="1" l="1"/>
  <c r="E74" i="1" l="1"/>
  <c r="E73" i="1" l="1"/>
  <c r="E67" i="1"/>
  <c r="E63" i="1"/>
  <c r="E57" i="1"/>
  <c r="E48" i="1"/>
  <c r="E42" i="1"/>
  <c r="E27" i="1"/>
</calcChain>
</file>

<file path=xl/sharedStrings.xml><?xml version="1.0" encoding="utf-8"?>
<sst xmlns="http://schemas.openxmlformats.org/spreadsheetml/2006/main" count="192" uniqueCount="126">
  <si>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</si>
  <si>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</si>
  <si>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</si>
  <si>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</si>
  <si>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</si>
  <si>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</si>
  <si>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</si>
  <si>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</si>
  <si>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ИНН:</t>
  </si>
  <si>
    <t>КПП:</t>
  </si>
  <si>
    <t>Долгосрочный период регулирования: 2015-2019</t>
  </si>
  <si>
    <t xml:space="preserve"> гг.</t>
  </si>
  <si>
    <t>№ п/п</t>
  </si>
  <si>
    <t>Показатель</t>
  </si>
  <si>
    <t>Ед. изм.</t>
  </si>
  <si>
    <t>Примечание ***</t>
  </si>
  <si>
    <t>план *</t>
  </si>
  <si>
    <t>факт **</t>
  </si>
  <si>
    <t>I</t>
  </si>
  <si>
    <t>Структура затрат</t>
  </si>
  <si>
    <t>1</t>
  </si>
  <si>
    <t>Необходимая валовая выручка на содержание</t>
  </si>
  <si>
    <t>тыс. руб.</t>
  </si>
  <si>
    <t>1.1</t>
  </si>
  <si>
    <t>Подконтрольные расходы, всего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</si>
  <si>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</si>
  <si>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</si>
  <si>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</si>
  <si>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</si>
  <si>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</si>
  <si>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</si>
  <si>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</si>
  <si>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</si>
  <si>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</si>
  <si>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в том числе на ремонт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</si>
  <si>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</si>
  <si>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</si>
  <si>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</si>
  <si>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</si>
  <si>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</si>
  <si>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</si>
  <si>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</si>
  <si>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</si>
  <si>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</si>
  <si>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</si>
  <si>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(с расшифровкой)****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</si>
  <si>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</si>
  <si>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</si>
  <si>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</si>
  <si>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</si>
  <si>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</si>
  <si>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</si>
  <si>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</si>
  <si>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</si>
  <si>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</si>
  <si>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</si>
  <si>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</si>
  <si>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</si>
  <si>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</si>
  <si>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</si>
  <si>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</si>
  <si>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</si>
  <si>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</si>
  <si>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</si>
  <si>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</si>
  <si>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</si>
  <si>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</si>
  <si>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</si>
  <si>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</si>
  <si>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</si>
  <si>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</si>
  <si>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</si>
  <si>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</si>
  <si>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</si>
  <si>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</si>
  <si>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</si>
  <si>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</si>
  <si>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</si>
  <si>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</si>
  <si>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</si>
  <si>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</si>
  <si>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</si>
  <si>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</si>
  <si>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</si>
  <si>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</si>
  <si>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</si>
  <si>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</si>
  <si>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</si>
  <si>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руб./кВтч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</si>
  <si>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</si>
  <si>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</si>
  <si>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х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</si>
  <si>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</si>
  <si>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</si>
  <si>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</si>
  <si>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</si>
  <si>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ВН</t>
  </si>
  <si>
    <t>СН1</t>
  </si>
  <si>
    <t>СН2</t>
  </si>
  <si>
    <t>НН</t>
  </si>
  <si>
    <t>3</t>
  </si>
  <si>
    <t>у.е.</t>
  </si>
  <si>
    <t>4</t>
  </si>
  <si>
    <t>Количество условных единиц по подстанциям, всего</t>
  </si>
  <si>
    <t>5</t>
  </si>
  <si>
    <t>км</t>
  </si>
  <si>
    <t>6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</si>
  <si>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</si>
  <si>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</si>
  <si>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</si>
  <si>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</si>
  <si>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</si>
  <si>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</si>
  <si>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</si>
  <si>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</si>
  <si>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</si>
  <si>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</si>
  <si>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</si>
  <si>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</si>
  <si>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МУП "Грязовецкие электросети"</t>
  </si>
  <si>
    <t>3509011794</t>
  </si>
  <si>
    <t>350901001</t>
  </si>
  <si>
    <t>МВА</t>
  </si>
  <si>
    <t>Количество условных единиц по линиям электропередачи, всего</t>
  </si>
  <si>
    <t>Длина линий электропередачи, всего</t>
  </si>
  <si>
    <t>Доля кабельных линий электропередачи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</si>
</sst>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_р_._-;\-* #,##0_р_._-;_-* &quot;-&quot;??_р_._-;_-@_-"/>
    <numFmt numFmtId="166" formatCode="_-* #,##0.000_р_._-;\-* #,##0.000_р_._-;_-* &quot;-&quot;??_р_._-;_-@_-"/>
    <numFmt numFmtId="167" formatCode="_-* #,##0.000000000_р_._-;\-* #,##0.000000000_р_._-;_-* &quot;-&quot;??_р_._-;_-@_-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.5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164" fontId="5" fillId="0" borderId="0" xfId="1" applyFont="1"/>
    <xf numFmtId="164" fontId="5" fillId="0" borderId="0" xfId="0" applyNumberFormat="1" applyFont="1"/>
    <xf numFmtId="0" fontId="6" fillId="0" borderId="0" xfId="0" applyFont="1"/>
    <xf numFmtId="164" fontId="6" fillId="0" borderId="5" xfId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165" fontId="6" fillId="0" borderId="5" xfId="1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164" fontId="2" fillId="0" borderId="0" xfId="1" applyFont="1"/>
    <xf numFmtId="166" fontId="6" fillId="0" borderId="5" xfId="1" applyNumberFormat="1" applyFont="1" applyBorder="1" applyAlignment="1">
      <alignment horizontal="center" vertical="center"/>
    </xf>
    <xf numFmtId="164" fontId="2" fillId="0" borderId="0" xfId="1" applyFont="1" applyAlignment="1">
      <alignment horizontal="center"/>
    </xf>
    <xf numFmtId="164" fontId="6" fillId="2" borderId="5" xfId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0" fontId="6" fillId="2" borderId="5" xfId="2" applyNumberFormat="1" applyFont="1" applyFill="1" applyBorder="1" applyAlignment="1">
      <alignment horizontal="center" vertical="center"/>
    </xf>
    <xf numFmtId="10" fontId="6" fillId="0" borderId="5" xfId="1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164" fontId="6" fillId="0" borderId="8" xfId="1" applyFont="1" applyBorder="1" applyAlignment="1">
      <alignment horizontal="right" vertical="center" wrapText="1"/>
    </xf>
    <xf numFmtId="165" fontId="2" fillId="0" borderId="0" xfId="1" applyNumberFormat="1" applyFont="1" applyAlignment="1">
      <alignment horizontal="center"/>
    </xf>
    <xf numFmtId="166" fontId="2" fillId="0" borderId="0" xfId="1" applyNumberFormat="1" applyFont="1" applyAlignment="1">
      <alignment horizontal="center"/>
    </xf>
    <xf numFmtId="164" fontId="6" fillId="0" borderId="5" xfId="1" applyFont="1" applyFill="1" applyBorder="1" applyAlignment="1">
      <alignment horizontal="center" vertical="center"/>
    </xf>
    <xf numFmtId="167" fontId="2" fillId="0" borderId="0" xfId="1" applyNumberFormat="1" applyFont="1" applyAlignment="1">
      <alignment horizontal="center"/>
    </xf>
    <xf numFmtId="0" fontId="7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6" fillId="0" borderId="5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</cellXfs>
  <cellStyles count="7">
    <cellStyle name="Обычный" xfId="0" builtinId="0"/>
    <cellStyle name="Обычный 2" xfId="3"/>
    <cellStyle name="Обычный 3" xfId="6"/>
    <cellStyle name="Процентный" xfId="2" builtinId="5"/>
    <cellStyle name="Процентный 10" xfId="5"/>
    <cellStyle name="Финансовый" xfId="1" builtinId="3"/>
    <cellStyle name="Финансовый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0;&#1069;&#1054;/3.&#1045;&#1078;&#1077;&#1084;&#1077;&#1089;&#1103;&#1095;&#1085;&#1099;&#1077;%20(&#1041;&#1044;&#1056;,%20&#1041;&#1044;&#1044;&#1057;)/2017/&#1041;&#1044;&#1056;%202017%20&#1043;&#1088;&#1103;&#1079;&#1086;&#1074;&#1077;&#109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дача ээ"/>
      <sheetName val="ПЛАН-2017"/>
      <sheetName val="01.2017"/>
      <sheetName val="Форма Б.Б.№2 01.2017"/>
      <sheetName val="02.2017"/>
      <sheetName val="Форма Б.Б.№2 02.2017"/>
      <sheetName val="03.2017"/>
      <sheetName val="Форма Б.Б.№2 03.2017"/>
      <sheetName val="04.2017"/>
      <sheetName val="Форма Б.Б.№2 04.2017"/>
      <sheetName val="НВВ-2017"/>
      <sheetName val="факт-2016"/>
      <sheetName val="баланс ЭЭиМ"/>
      <sheetName val="05.2017"/>
      <sheetName val="Форма Б.Б.№2 05.2017"/>
      <sheetName val="06.2017"/>
      <sheetName val="Форма Б.Б.№2 06.2017"/>
      <sheetName val="07.2017"/>
      <sheetName val="Форма Б.Б.№2 07.2017"/>
      <sheetName val="08.2017"/>
      <sheetName val="Форма Б.Б.№2 08.2017"/>
      <sheetName val="09.2017"/>
      <sheetName val="Форма Б.Б.№2 09.2017"/>
      <sheetName val="TDSheet"/>
      <sheetName val="10.2017"/>
      <sheetName val="Расчет"/>
      <sheetName val="Форма Б.Б.№2 10.2017"/>
      <sheetName val="11.2017"/>
      <sheetName val="Форма Б.Б.№2 11.2017"/>
      <sheetName val="12.2017"/>
      <sheetName val="ПО"/>
      <sheetName val="Форма Б.Б.№2 12.2017"/>
      <sheetName val="1.15_1.21"/>
      <sheetName val="20 за 2017"/>
      <sheetName val="TDSheet (2)"/>
      <sheetName val="долгосрочн.параметры"/>
      <sheetName val="Лист1"/>
    </sheetNames>
    <sheetDataSet>
      <sheetData sheetId="0"/>
      <sheetData sheetId="1">
        <row r="42">
          <cell r="CD42">
            <v>771.67318</v>
          </cell>
        </row>
        <row r="96">
          <cell r="CD96">
            <v>2.2215399999999996</v>
          </cell>
        </row>
        <row r="112">
          <cell r="CD112">
            <v>5655.25216</v>
          </cell>
        </row>
        <row r="113">
          <cell r="CD113">
            <v>1727.2901600000002</v>
          </cell>
        </row>
        <row r="114">
          <cell r="CD114">
            <v>160.27199999999999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5">
          <cell r="D5">
            <v>330.23250000000002</v>
          </cell>
        </row>
        <row r="7">
          <cell r="D7">
            <v>400.09404999999998</v>
          </cell>
        </row>
        <row r="8">
          <cell r="D8">
            <v>52.277790000000003</v>
          </cell>
        </row>
        <row r="13">
          <cell r="D13">
            <v>54.832999999999998</v>
          </cell>
        </row>
        <row r="15">
          <cell r="D15">
            <v>4754.4736800000001</v>
          </cell>
        </row>
        <row r="16">
          <cell r="D16">
            <v>11880.754539999998</v>
          </cell>
        </row>
        <row r="37">
          <cell r="D37">
            <v>2677.4317599999999</v>
          </cell>
        </row>
        <row r="39">
          <cell r="D39">
            <v>14558.186299999998</v>
          </cell>
        </row>
      </sheetData>
      <sheetData sheetId="3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5"/>
  <sheetViews>
    <sheetView tabSelected="1" zoomScaleNormal="100" zoomScaleSheetLayoutView="100" workbookViewId="0">
      <selection activeCell="AQ77" sqref="AQ77"/>
    </sheetView>
  </sheetViews>
  <sheetFormatPr defaultColWidth="0.85546875" defaultRowHeight="15" outlineLevelRow="1" x14ac:dyDescent="0.25"/>
  <cols>
    <col min="1" max="1" width="3.5703125" style="3" customWidth="1"/>
    <col min="2" max="2" width="7.140625" style="3" customWidth="1"/>
    <col min="3" max="3" width="46.5703125" style="3" customWidth="1"/>
    <col min="4" max="4" width="8.7109375" style="3" bestFit="1" customWidth="1"/>
    <col min="5" max="5" width="13.140625" style="5" customWidth="1"/>
    <col min="6" max="6" width="13.140625" style="3" customWidth="1"/>
    <col min="7" max="7" width="14.85546875" style="3" bestFit="1" customWidth="1"/>
    <col min="8" max="8" width="1.85546875" style="15" customWidth="1"/>
    <col min="9" max="16384" width="0.85546875" style="3"/>
  </cols>
  <sheetData>
    <row r="1" spans="1:8" s="1" customFormat="1" ht="12.75" x14ac:dyDescent="0.2">
      <c r="E1" s="1" t="s">
        <v>0</v>
      </c>
      <c r="H1" s="15"/>
    </row>
    <row r="2" spans="1:8" s="1" customFormat="1" ht="12.75" x14ac:dyDescent="0.2">
      <c r="E2" s="1" t="s">
        <v>1</v>
      </c>
      <c r="H2" s="15"/>
    </row>
    <row r="3" spans="1:8" s="1" customFormat="1" ht="12.75" x14ac:dyDescent="0.2">
      <c r="E3" s="1" t="s">
        <v>2</v>
      </c>
      <c r="H3" s="15"/>
    </row>
    <row r="5" spans="1:8" s="2" customFormat="1" ht="15.75" x14ac:dyDescent="0.25">
      <c r="A5" s="44" t="s">
        <v>3</v>
      </c>
      <c r="B5" s="44"/>
      <c r="C5" s="44"/>
      <c r="D5" s="44"/>
      <c r="E5" s="44"/>
      <c r="F5" s="44"/>
      <c r="G5" s="44"/>
      <c r="H5" s="15"/>
    </row>
    <row r="6" spans="1:8" s="2" customFormat="1" ht="15.75" x14ac:dyDescent="0.25">
      <c r="A6" s="44" t="s">
        <v>4</v>
      </c>
      <c r="B6" s="44"/>
      <c r="C6" s="44"/>
      <c r="D6" s="44"/>
      <c r="E6" s="44"/>
      <c r="F6" s="44"/>
      <c r="G6" s="44"/>
      <c r="H6" s="15"/>
    </row>
    <row r="7" spans="1:8" s="2" customFormat="1" ht="15.75" x14ac:dyDescent="0.25">
      <c r="A7" s="44" t="s">
        <v>5</v>
      </c>
      <c r="B7" s="44"/>
      <c r="C7" s="44"/>
      <c r="D7" s="44"/>
      <c r="E7" s="44"/>
      <c r="F7" s="44"/>
      <c r="G7" s="44"/>
      <c r="H7" s="15"/>
    </row>
    <row r="8" spans="1:8" s="2" customFormat="1" ht="15.75" x14ac:dyDescent="0.25">
      <c r="A8" s="44" t="s">
        <v>6</v>
      </c>
      <c r="B8" s="44"/>
      <c r="C8" s="44"/>
      <c r="D8" s="44"/>
      <c r="E8" s="44"/>
      <c r="F8" s="44"/>
      <c r="G8" s="44"/>
      <c r="H8" s="15"/>
    </row>
    <row r="10" spans="1:8" x14ac:dyDescent="0.25">
      <c r="B10" s="4" t="s">
        <v>7</v>
      </c>
      <c r="D10" s="45" t="s">
        <v>119</v>
      </c>
      <c r="E10" s="45"/>
      <c r="F10" s="45"/>
    </row>
    <row r="11" spans="1:8" x14ac:dyDescent="0.25">
      <c r="B11" s="4" t="s">
        <v>8</v>
      </c>
      <c r="C11" s="46" t="s">
        <v>120</v>
      </c>
      <c r="D11" s="46"/>
    </row>
    <row r="12" spans="1:8" x14ac:dyDescent="0.25">
      <c r="B12" s="4" t="s">
        <v>9</v>
      </c>
      <c r="C12" s="34" t="s">
        <v>121</v>
      </c>
      <c r="D12" s="34"/>
    </row>
    <row r="13" spans="1:8" x14ac:dyDescent="0.25">
      <c r="B13" s="4" t="s">
        <v>10</v>
      </c>
      <c r="D13" s="3" t="s">
        <v>11</v>
      </c>
    </row>
    <row r="14" spans="1:8" x14ac:dyDescent="0.25">
      <c r="F14" s="6"/>
    </row>
    <row r="15" spans="1:8" s="7" customFormat="1" ht="13.5" x14ac:dyDescent="0.2">
      <c r="A15" s="35" t="s">
        <v>12</v>
      </c>
      <c r="B15" s="36"/>
      <c r="C15" s="39" t="s">
        <v>13</v>
      </c>
      <c r="D15" s="35" t="s">
        <v>14</v>
      </c>
      <c r="E15" s="40">
        <v>2017</v>
      </c>
      <c r="F15" s="41"/>
      <c r="G15" s="42" t="s">
        <v>15</v>
      </c>
      <c r="H15" s="23"/>
    </row>
    <row r="16" spans="1:8" s="7" customFormat="1" ht="13.5" x14ac:dyDescent="0.2">
      <c r="A16" s="37"/>
      <c r="B16" s="38"/>
      <c r="C16" s="37"/>
      <c r="D16" s="37"/>
      <c r="E16" s="8" t="s">
        <v>16</v>
      </c>
      <c r="F16" s="9" t="s">
        <v>17</v>
      </c>
      <c r="G16" s="43"/>
      <c r="H16" s="15"/>
    </row>
    <row r="17" spans="1:8" s="7" customFormat="1" ht="13.5" x14ac:dyDescent="0.2">
      <c r="A17" s="29" t="s">
        <v>18</v>
      </c>
      <c r="B17" s="33"/>
      <c r="C17" s="10" t="s">
        <v>19</v>
      </c>
      <c r="D17" s="9"/>
      <c r="E17" s="8"/>
      <c r="F17" s="9"/>
      <c r="G17" s="21"/>
      <c r="H17" s="15"/>
    </row>
    <row r="18" spans="1:8" s="7" customFormat="1" ht="13.5" x14ac:dyDescent="0.2">
      <c r="A18" s="29" t="s">
        <v>20</v>
      </c>
      <c r="B18" s="33"/>
      <c r="C18" s="10" t="s">
        <v>21</v>
      </c>
      <c r="D18" s="9" t="s">
        <v>22</v>
      </c>
      <c r="E18" s="8">
        <v>17935.330000000002</v>
      </c>
      <c r="F18" s="8">
        <f>[1]долгосрочн.параметры!$D$39+F47</f>
        <v>14558.186299999998</v>
      </c>
      <c r="G18" s="12"/>
      <c r="H18" s="26"/>
    </row>
    <row r="19" spans="1:8" s="7" customFormat="1" ht="13.5" customHeight="1" x14ac:dyDescent="0.2">
      <c r="A19" s="29" t="s">
        <v>23</v>
      </c>
      <c r="B19" s="33"/>
      <c r="C19" s="10" t="s">
        <v>24</v>
      </c>
      <c r="D19" s="9" t="s">
        <v>22</v>
      </c>
      <c r="E19" s="8">
        <v>12490.01</v>
      </c>
      <c r="F19" s="8">
        <f>[1]долгосрочн.параметры!$D$16</f>
        <v>11880.754539999998</v>
      </c>
      <c r="G19" s="12"/>
      <c r="H19" s="15">
        <f>F19-F20-F25-F27-F31-F32</f>
        <v>0</v>
      </c>
    </row>
    <row r="20" spans="1:8" s="7" customFormat="1" ht="13.5" x14ac:dyDescent="0.2">
      <c r="A20" s="29" t="s">
        <v>25</v>
      </c>
      <c r="B20" s="33"/>
      <c r="C20" s="10" t="s">
        <v>26</v>
      </c>
      <c r="D20" s="9" t="s">
        <v>22</v>
      </c>
      <c r="E20" s="8">
        <f>SUM(E21:E23)</f>
        <v>2361.2999999999997</v>
      </c>
      <c r="F20" s="8">
        <f>SUM(F21:F23)</f>
        <v>782.60433999999998</v>
      </c>
      <c r="G20" s="12"/>
      <c r="H20" s="15">
        <f>F20-F21-F22-F23</f>
        <v>0</v>
      </c>
    </row>
    <row r="21" spans="1:8" s="7" customFormat="1" ht="27" x14ac:dyDescent="0.2">
      <c r="A21" s="29" t="s">
        <v>27</v>
      </c>
      <c r="B21" s="33"/>
      <c r="C21" s="10" t="s">
        <v>28</v>
      </c>
      <c r="D21" s="9" t="s">
        <v>22</v>
      </c>
      <c r="E21" s="8">
        <v>1530.55</v>
      </c>
      <c r="F21" s="8">
        <f>[1]долгосрочн.параметры!$D$5</f>
        <v>330.23250000000002</v>
      </c>
      <c r="G21" s="12"/>
      <c r="H21" s="15"/>
    </row>
    <row r="22" spans="1:8" s="7" customFormat="1" ht="13.5" customHeight="1" x14ac:dyDescent="0.2">
      <c r="A22" s="29" t="s">
        <v>29</v>
      </c>
      <c r="B22" s="33"/>
      <c r="C22" s="10" t="s">
        <v>30</v>
      </c>
      <c r="D22" s="9" t="s">
        <v>22</v>
      </c>
      <c r="E22" s="8">
        <v>799.52</v>
      </c>
      <c r="F22" s="8">
        <f>[1]долгосрочн.параметры!$D$7</f>
        <v>400.09404999999998</v>
      </c>
      <c r="G22" s="12"/>
      <c r="H22" s="15"/>
    </row>
    <row r="23" spans="1:8" s="7" customFormat="1" ht="59.25" customHeight="1" x14ac:dyDescent="0.2">
      <c r="A23" s="29" t="s">
        <v>31</v>
      </c>
      <c r="B23" s="33"/>
      <c r="C23" s="10" t="s">
        <v>32</v>
      </c>
      <c r="D23" s="9" t="s">
        <v>22</v>
      </c>
      <c r="E23" s="8">
        <v>31.23</v>
      </c>
      <c r="F23" s="8">
        <f>[1]долгосрочн.параметры!$D$8</f>
        <v>52.277790000000003</v>
      </c>
      <c r="G23" s="12"/>
      <c r="H23" s="15"/>
    </row>
    <row r="24" spans="1:8" s="7" customFormat="1" ht="13.5" customHeight="1" x14ac:dyDescent="0.2">
      <c r="A24" s="29" t="s">
        <v>33</v>
      </c>
      <c r="B24" s="33"/>
      <c r="C24" s="10" t="s">
        <v>34</v>
      </c>
      <c r="D24" s="9" t="s">
        <v>22</v>
      </c>
      <c r="E24" s="8"/>
      <c r="F24" s="8"/>
      <c r="G24" s="12"/>
      <c r="H24" s="15"/>
    </row>
    <row r="25" spans="1:8" s="7" customFormat="1" ht="13.5" x14ac:dyDescent="0.2">
      <c r="A25" s="29" t="s">
        <v>35</v>
      </c>
      <c r="B25" s="33"/>
      <c r="C25" s="10" t="s">
        <v>36</v>
      </c>
      <c r="D25" s="9" t="s">
        <v>22</v>
      </c>
      <c r="E25" s="8">
        <v>9271.66</v>
      </c>
      <c r="F25" s="8">
        <f>'[1]ПЛАН-2017'!$CD$112</f>
        <v>5655.25216</v>
      </c>
      <c r="G25" s="12"/>
      <c r="H25" s="15"/>
    </row>
    <row r="26" spans="1:8" s="7" customFormat="1" ht="13.5" x14ac:dyDescent="0.2">
      <c r="A26" s="29" t="s">
        <v>37</v>
      </c>
      <c r="B26" s="33"/>
      <c r="C26" s="10" t="s">
        <v>34</v>
      </c>
      <c r="D26" s="9" t="s">
        <v>22</v>
      </c>
      <c r="E26" s="8">
        <v>3245.0809999999997</v>
      </c>
      <c r="F26" s="8">
        <v>1979.3382559999998</v>
      </c>
      <c r="G26" s="12"/>
      <c r="H26" s="15"/>
    </row>
    <row r="27" spans="1:8" s="7" customFormat="1" ht="15.75" customHeight="1" x14ac:dyDescent="0.2">
      <c r="A27" s="29" t="s">
        <v>38</v>
      </c>
      <c r="B27" s="33"/>
      <c r="C27" s="10" t="s">
        <v>39</v>
      </c>
      <c r="D27" s="9" t="s">
        <v>22</v>
      </c>
      <c r="E27" s="8">
        <f>E19-E20-E25-E32</f>
        <v>825.26500000000112</v>
      </c>
      <c r="F27" s="8">
        <f>F19-F20-F25-F32</f>
        <v>688.42435999999816</v>
      </c>
      <c r="G27" s="12"/>
      <c r="H27" s="15"/>
    </row>
    <row r="28" spans="1:8" s="7" customFormat="1" ht="27" x14ac:dyDescent="0.2">
      <c r="A28" s="29" t="s">
        <v>40</v>
      </c>
      <c r="B28" s="33"/>
      <c r="C28" s="10" t="s">
        <v>41</v>
      </c>
      <c r="D28" s="9" t="s">
        <v>22</v>
      </c>
      <c r="E28" s="8">
        <v>463.58300000000003</v>
      </c>
      <c r="F28" s="8">
        <f>[1]долгосрочн.параметры!$D$13</f>
        <v>54.832999999999998</v>
      </c>
      <c r="G28" s="12"/>
      <c r="H28" s="15"/>
    </row>
    <row r="29" spans="1:8" s="7" customFormat="1" ht="13.5" customHeight="1" x14ac:dyDescent="0.2">
      <c r="A29" s="29" t="s">
        <v>42</v>
      </c>
      <c r="B29" s="33"/>
      <c r="C29" s="10" t="s">
        <v>43</v>
      </c>
      <c r="D29" s="9" t="s">
        <v>22</v>
      </c>
      <c r="E29" s="8"/>
      <c r="F29" s="8"/>
      <c r="G29" s="12"/>
      <c r="H29" s="15"/>
    </row>
    <row r="30" spans="1:8" s="7" customFormat="1" ht="15" customHeight="1" x14ac:dyDescent="0.2">
      <c r="A30" s="29" t="s">
        <v>44</v>
      </c>
      <c r="B30" s="33"/>
      <c r="C30" s="10" t="s">
        <v>45</v>
      </c>
      <c r="D30" s="9" t="s">
        <v>22</v>
      </c>
      <c r="E30" s="8"/>
      <c r="F30" s="8"/>
      <c r="G30" s="12"/>
      <c r="H30" s="15"/>
    </row>
    <row r="31" spans="1:8" s="7" customFormat="1" ht="31.5" customHeight="1" x14ac:dyDescent="0.2">
      <c r="A31" s="29" t="s">
        <v>46</v>
      </c>
      <c r="B31" s="33"/>
      <c r="C31" s="10" t="s">
        <v>47</v>
      </c>
      <c r="D31" s="9" t="s">
        <v>22</v>
      </c>
      <c r="E31" s="8"/>
      <c r="F31" s="8"/>
      <c r="G31" s="12"/>
      <c r="H31" s="15"/>
    </row>
    <row r="32" spans="1:8" s="7" customFormat="1" ht="27" x14ac:dyDescent="0.2">
      <c r="A32" s="29" t="s">
        <v>48</v>
      </c>
      <c r="B32" s="33"/>
      <c r="C32" s="10" t="s">
        <v>49</v>
      </c>
      <c r="D32" s="9" t="s">
        <v>22</v>
      </c>
      <c r="E32" s="8">
        <v>31.785</v>
      </c>
      <c r="F32" s="8">
        <f>[1]долгосрочн.параметры!$D$15</f>
        <v>4754.4736800000001</v>
      </c>
      <c r="G32" s="12"/>
      <c r="H32" s="15"/>
    </row>
    <row r="33" spans="1:8" s="7" customFormat="1" ht="27" x14ac:dyDescent="0.2">
      <c r="A33" s="29" t="s">
        <v>50</v>
      </c>
      <c r="B33" s="33"/>
      <c r="C33" s="10" t="s">
        <v>51</v>
      </c>
      <c r="D33" s="9" t="s">
        <v>22</v>
      </c>
      <c r="E33" s="8">
        <f>5778.14-E47</f>
        <v>4073.7200000000003</v>
      </c>
      <c r="F33" s="8">
        <f>[1]долгосрочн.параметры!$D$37-F47+F47</f>
        <v>2677.4317599999999</v>
      </c>
      <c r="G33" s="22"/>
      <c r="H33" s="15">
        <f>F33-F34-F35-F36-F37-F38-F39-F42-F46</f>
        <v>0</v>
      </c>
    </row>
    <row r="34" spans="1:8" s="7" customFormat="1" ht="13.5" x14ac:dyDescent="0.2">
      <c r="A34" s="29" t="s">
        <v>52</v>
      </c>
      <c r="B34" s="33"/>
      <c r="C34" s="10" t="s">
        <v>53</v>
      </c>
      <c r="D34" s="9" t="s">
        <v>22</v>
      </c>
      <c r="E34" s="8"/>
      <c r="F34" s="8"/>
      <c r="G34" s="22"/>
      <c r="H34" s="15"/>
    </row>
    <row r="35" spans="1:8" s="7" customFormat="1" ht="30.75" customHeight="1" x14ac:dyDescent="0.2">
      <c r="A35" s="29" t="s">
        <v>54</v>
      </c>
      <c r="B35" s="33"/>
      <c r="C35" s="10" t="s">
        <v>55</v>
      </c>
      <c r="D35" s="9" t="s">
        <v>22</v>
      </c>
      <c r="E35" s="8"/>
      <c r="F35" s="8"/>
      <c r="G35" s="12"/>
      <c r="H35" s="15"/>
    </row>
    <row r="36" spans="1:8" s="7" customFormat="1" ht="13.5" x14ac:dyDescent="0.2">
      <c r="A36" s="29" t="s">
        <v>56</v>
      </c>
      <c r="B36" s="33"/>
      <c r="C36" s="10" t="s">
        <v>57</v>
      </c>
      <c r="D36" s="9" t="s">
        <v>22</v>
      </c>
      <c r="E36" s="8">
        <v>10.8</v>
      </c>
      <c r="F36" s="8">
        <f>'[1]ПЛАН-2017'!$CD$96</f>
        <v>2.2215399999999996</v>
      </c>
      <c r="G36" s="12"/>
      <c r="H36" s="15"/>
    </row>
    <row r="37" spans="1:8" s="7" customFormat="1" ht="13.5" x14ac:dyDescent="0.2">
      <c r="A37" s="29" t="s">
        <v>58</v>
      </c>
      <c r="B37" s="33"/>
      <c r="C37" s="10" t="s">
        <v>59</v>
      </c>
      <c r="D37" s="9" t="s">
        <v>22</v>
      </c>
      <c r="E37" s="8">
        <v>2800.04</v>
      </c>
      <c r="F37" s="8">
        <f>'[1]ПЛАН-2017'!$CD$113</f>
        <v>1727.2901600000002</v>
      </c>
      <c r="G37" s="12"/>
      <c r="H37" s="24"/>
    </row>
    <row r="38" spans="1:8" s="7" customFormat="1" ht="41.25" customHeight="1" x14ac:dyDescent="0.2">
      <c r="A38" s="29" t="s">
        <v>60</v>
      </c>
      <c r="B38" s="33"/>
      <c r="C38" s="10" t="s">
        <v>61</v>
      </c>
      <c r="D38" s="9" t="s">
        <v>22</v>
      </c>
      <c r="E38" s="8"/>
      <c r="F38" s="8"/>
      <c r="G38" s="12"/>
      <c r="H38" s="15"/>
    </row>
    <row r="39" spans="1:8" s="7" customFormat="1" ht="13.5" x14ac:dyDescent="0.2">
      <c r="A39" s="29" t="s">
        <v>62</v>
      </c>
      <c r="B39" s="33"/>
      <c r="C39" s="10" t="s">
        <v>63</v>
      </c>
      <c r="D39" s="9" t="s">
        <v>22</v>
      </c>
      <c r="E39" s="8">
        <v>783</v>
      </c>
      <c r="F39" s="8">
        <f>'[1]ПЛАН-2017'!$CD$42</f>
        <v>771.67318</v>
      </c>
      <c r="G39" s="12"/>
      <c r="H39" s="15"/>
    </row>
    <row r="40" spans="1:8" s="7" customFormat="1" ht="13.5" x14ac:dyDescent="0.2">
      <c r="A40" s="29" t="s">
        <v>64</v>
      </c>
      <c r="B40" s="33"/>
      <c r="C40" s="10" t="s">
        <v>65</v>
      </c>
      <c r="D40" s="9" t="s">
        <v>22</v>
      </c>
      <c r="E40" s="8"/>
      <c r="F40" s="8"/>
      <c r="G40" s="12"/>
      <c r="H40" s="15"/>
    </row>
    <row r="41" spans="1:8" s="7" customFormat="1" ht="13.5" x14ac:dyDescent="0.2">
      <c r="A41" s="29" t="s">
        <v>66</v>
      </c>
      <c r="B41" s="33"/>
      <c r="C41" s="10" t="s">
        <v>67</v>
      </c>
      <c r="D41" s="9" t="s">
        <v>22</v>
      </c>
      <c r="E41" s="8">
        <v>123.84</v>
      </c>
      <c r="F41" s="8">
        <v>0</v>
      </c>
      <c r="G41" s="12"/>
      <c r="H41" s="15"/>
    </row>
    <row r="42" spans="1:8" s="7" customFormat="1" ht="13.5" x14ac:dyDescent="0.2">
      <c r="A42" s="29" t="s">
        <v>68</v>
      </c>
      <c r="B42" s="33"/>
      <c r="C42" s="10" t="s">
        <v>69</v>
      </c>
      <c r="D42" s="9" t="s">
        <v>22</v>
      </c>
      <c r="E42" s="8">
        <f>267.85-E41</f>
        <v>144.01000000000002</v>
      </c>
      <c r="F42" s="8">
        <f>'[1]ПЛАН-2017'!$CD$114</f>
        <v>160.27199999999999</v>
      </c>
      <c r="G42" s="12"/>
      <c r="H42" s="15"/>
    </row>
    <row r="43" spans="1:8" s="7" customFormat="1" ht="55.5" customHeight="1" x14ac:dyDescent="0.2">
      <c r="A43" s="29" t="s">
        <v>70</v>
      </c>
      <c r="B43" s="33"/>
      <c r="C43" s="10" t="s">
        <v>71</v>
      </c>
      <c r="D43" s="9" t="s">
        <v>22</v>
      </c>
      <c r="E43" s="8"/>
      <c r="F43" s="8"/>
      <c r="G43" s="12"/>
      <c r="H43" s="15"/>
    </row>
    <row r="44" spans="1:8" s="7" customFormat="1" ht="27" hidden="1" x14ac:dyDescent="0.2">
      <c r="A44" s="29" t="s">
        <v>72</v>
      </c>
      <c r="B44" s="33"/>
      <c r="C44" s="10" t="s">
        <v>73</v>
      </c>
      <c r="D44" s="9" t="s">
        <v>74</v>
      </c>
      <c r="E44" s="11"/>
      <c r="F44" s="11"/>
      <c r="G44" s="12"/>
      <c r="H44" s="15"/>
    </row>
    <row r="45" spans="1:8" s="7" customFormat="1" ht="99" customHeight="1" x14ac:dyDescent="0.2">
      <c r="A45" s="29" t="s">
        <v>75</v>
      </c>
      <c r="B45" s="33"/>
      <c r="C45" s="10" t="s">
        <v>76</v>
      </c>
      <c r="D45" s="9" t="s">
        <v>22</v>
      </c>
      <c r="E45" s="8"/>
      <c r="F45" s="8"/>
      <c r="G45" s="12"/>
      <c r="H45" s="15"/>
    </row>
    <row r="46" spans="1:8" s="7" customFormat="1" ht="27" x14ac:dyDescent="0.2">
      <c r="A46" s="29" t="s">
        <v>77</v>
      </c>
      <c r="B46" s="33"/>
      <c r="C46" s="10" t="s">
        <v>78</v>
      </c>
      <c r="D46" s="9" t="s">
        <v>22</v>
      </c>
      <c r="E46" s="8">
        <f>E33-E36-E37-E39-E41-E42</f>
        <v>212.03000000000006</v>
      </c>
      <c r="F46" s="8">
        <f>F33-F36-F37-F39-F41-F42+F47</f>
        <v>15.9748799999997</v>
      </c>
      <c r="G46" s="12"/>
      <c r="H46" s="15"/>
    </row>
    <row r="47" spans="1:8" s="7" customFormat="1" ht="40.5" x14ac:dyDescent="0.2">
      <c r="A47" s="29" t="s">
        <v>79</v>
      </c>
      <c r="B47" s="33"/>
      <c r="C47" s="10" t="s">
        <v>80</v>
      </c>
      <c r="D47" s="9" t="s">
        <v>22</v>
      </c>
      <c r="E47" s="8">
        <v>1704.42</v>
      </c>
      <c r="F47" s="25">
        <v>0</v>
      </c>
      <c r="G47" s="12"/>
      <c r="H47" s="15"/>
    </row>
    <row r="48" spans="1:8" s="7" customFormat="1" ht="27" x14ac:dyDescent="0.2">
      <c r="A48" s="29" t="s">
        <v>81</v>
      </c>
      <c r="B48" s="33"/>
      <c r="C48" s="10" t="s">
        <v>82</v>
      </c>
      <c r="D48" s="9" t="s">
        <v>22</v>
      </c>
      <c r="E48" s="8">
        <f>E22+E24+E26</f>
        <v>4044.6009999999997</v>
      </c>
      <c r="F48" s="8">
        <f>F22+F24+F26</f>
        <v>2379.4323059999997</v>
      </c>
      <c r="G48" s="12"/>
      <c r="H48" s="15"/>
    </row>
    <row r="49" spans="1:8" s="7" customFormat="1" ht="30.75" customHeight="1" x14ac:dyDescent="0.2">
      <c r="A49" s="29" t="s">
        <v>83</v>
      </c>
      <c r="B49" s="33"/>
      <c r="C49" s="10" t="s">
        <v>84</v>
      </c>
      <c r="D49" s="9" t="s">
        <v>22</v>
      </c>
      <c r="E49" s="8">
        <f>E50*E51*1000</f>
        <v>11278.707</v>
      </c>
      <c r="F49" s="8">
        <f>16372.47</f>
        <v>16372.47</v>
      </c>
      <c r="G49" s="12"/>
      <c r="H49" s="15"/>
    </row>
    <row r="50" spans="1:8" s="7" customFormat="1" ht="27" x14ac:dyDescent="0.2">
      <c r="A50" s="29" t="s">
        <v>23</v>
      </c>
      <c r="B50" s="33"/>
      <c r="C50" s="10" t="s">
        <v>85</v>
      </c>
      <c r="D50" s="9" t="s">
        <v>86</v>
      </c>
      <c r="E50" s="8">
        <v>4.3230000000000004</v>
      </c>
      <c r="F50" s="8">
        <v>6.1750439999999998</v>
      </c>
      <c r="G50" s="12"/>
      <c r="H50" s="15"/>
    </row>
    <row r="51" spans="1:8" s="7" customFormat="1" ht="57.75" customHeight="1" x14ac:dyDescent="0.2">
      <c r="A51" s="29" t="s">
        <v>50</v>
      </c>
      <c r="B51" s="33"/>
      <c r="C51" s="10" t="s">
        <v>87</v>
      </c>
      <c r="D51" s="9" t="s">
        <v>88</v>
      </c>
      <c r="E51" s="14">
        <v>2.609</v>
      </c>
      <c r="F51" s="14">
        <f>F49/F50/1000</f>
        <v>2.6513932532302604</v>
      </c>
      <c r="G51" s="12"/>
      <c r="H51" s="15"/>
    </row>
    <row r="52" spans="1:8" s="7" customFormat="1" ht="57.75" customHeight="1" x14ac:dyDescent="0.2">
      <c r="A52" s="29" t="s">
        <v>89</v>
      </c>
      <c r="B52" s="33"/>
      <c r="C52" s="10" t="s">
        <v>90</v>
      </c>
      <c r="D52" s="9" t="s">
        <v>91</v>
      </c>
      <c r="E52" s="8"/>
      <c r="F52" s="8"/>
      <c r="G52" s="21"/>
      <c r="H52" s="15"/>
    </row>
    <row r="53" spans="1:8" s="7" customFormat="1" ht="16.5" customHeight="1" x14ac:dyDescent="0.2">
      <c r="A53" s="29" t="s">
        <v>20</v>
      </c>
      <c r="B53" s="33"/>
      <c r="C53" s="10" t="s">
        <v>92</v>
      </c>
      <c r="D53" s="9" t="s">
        <v>93</v>
      </c>
      <c r="E53" s="16">
        <v>6867</v>
      </c>
      <c r="F53" s="8">
        <f>E53</f>
        <v>6867</v>
      </c>
      <c r="G53" s="12"/>
      <c r="H53" s="15"/>
    </row>
    <row r="54" spans="1:8" s="7" customFormat="1" ht="15" customHeight="1" x14ac:dyDescent="0.2">
      <c r="A54" s="29" t="s">
        <v>94</v>
      </c>
      <c r="B54" s="33"/>
      <c r="C54" s="10" t="s">
        <v>95</v>
      </c>
      <c r="D54" s="9" t="s">
        <v>122</v>
      </c>
      <c r="E54" s="16">
        <v>21.99</v>
      </c>
      <c r="F54" s="8">
        <f>E54</f>
        <v>21.99</v>
      </c>
      <c r="G54" s="12"/>
      <c r="H54" s="15"/>
    </row>
    <row r="55" spans="1:8" s="7" customFormat="1" ht="13.5" x14ac:dyDescent="0.2">
      <c r="A55" s="29"/>
      <c r="B55" s="30"/>
      <c r="C55" s="12" t="s">
        <v>96</v>
      </c>
      <c r="D55" s="18" t="s">
        <v>122</v>
      </c>
      <c r="E55" s="16"/>
      <c r="F55" s="8"/>
      <c r="G55" s="12"/>
      <c r="H55" s="15"/>
    </row>
    <row r="56" spans="1:8" s="7" customFormat="1" ht="13.5" x14ac:dyDescent="0.2">
      <c r="A56" s="29"/>
      <c r="B56" s="30"/>
      <c r="C56" s="12" t="s">
        <v>97</v>
      </c>
      <c r="D56" s="18" t="s">
        <v>122</v>
      </c>
      <c r="E56" s="16"/>
      <c r="F56" s="8"/>
      <c r="G56" s="12"/>
      <c r="H56" s="15"/>
    </row>
    <row r="57" spans="1:8" s="7" customFormat="1" ht="13.5" x14ac:dyDescent="0.2">
      <c r="A57" s="29"/>
      <c r="B57" s="30"/>
      <c r="C57" s="12" t="s">
        <v>98</v>
      </c>
      <c r="D57" s="18" t="s">
        <v>122</v>
      </c>
      <c r="E57" s="16">
        <f>E54</f>
        <v>21.99</v>
      </c>
      <c r="F57" s="8">
        <f>E57</f>
        <v>21.99</v>
      </c>
      <c r="G57" s="12"/>
      <c r="H57" s="15"/>
    </row>
    <row r="58" spans="1:8" s="7" customFormat="1" ht="13.5" x14ac:dyDescent="0.2">
      <c r="A58" s="31"/>
      <c r="B58" s="32"/>
      <c r="C58" s="12" t="s">
        <v>99</v>
      </c>
      <c r="D58" s="18" t="s">
        <v>122</v>
      </c>
      <c r="E58" s="16"/>
      <c r="F58" s="8"/>
      <c r="G58" s="12"/>
      <c r="H58" s="15"/>
    </row>
    <row r="59" spans="1:8" s="7" customFormat="1" ht="27" x14ac:dyDescent="0.2">
      <c r="A59" s="29" t="s">
        <v>100</v>
      </c>
      <c r="B59" s="33"/>
      <c r="C59" s="10" t="s">
        <v>123</v>
      </c>
      <c r="D59" s="9" t="s">
        <v>101</v>
      </c>
      <c r="E59" s="8">
        <v>214.26</v>
      </c>
      <c r="F59" s="8">
        <f>E59</f>
        <v>214.26</v>
      </c>
      <c r="G59" s="12"/>
      <c r="H59" s="15"/>
    </row>
    <row r="60" spans="1:8" s="7" customFormat="1" ht="13.5" x14ac:dyDescent="0.2">
      <c r="A60" s="29"/>
      <c r="B60" s="30"/>
      <c r="C60" s="12" t="s">
        <v>96</v>
      </c>
      <c r="D60" s="17" t="s">
        <v>101</v>
      </c>
      <c r="E60" s="16"/>
      <c r="F60" s="8"/>
      <c r="G60" s="12"/>
      <c r="H60" s="15"/>
    </row>
    <row r="61" spans="1:8" s="7" customFormat="1" ht="13.5" x14ac:dyDescent="0.2">
      <c r="A61" s="29"/>
      <c r="B61" s="30"/>
      <c r="C61" s="12" t="s">
        <v>97</v>
      </c>
      <c r="D61" s="17" t="s">
        <v>101</v>
      </c>
      <c r="E61" s="16"/>
      <c r="F61" s="8"/>
      <c r="G61" s="12"/>
      <c r="H61" s="15"/>
    </row>
    <row r="62" spans="1:8" s="7" customFormat="1" ht="13.5" x14ac:dyDescent="0.2">
      <c r="A62" s="29"/>
      <c r="B62" s="30"/>
      <c r="C62" s="12" t="s">
        <v>98</v>
      </c>
      <c r="D62" s="17" t="s">
        <v>101</v>
      </c>
      <c r="E62" s="16">
        <v>76.44</v>
      </c>
      <c r="F62" s="8">
        <f>E62</f>
        <v>76.44</v>
      </c>
      <c r="G62" s="12"/>
      <c r="H62" s="15"/>
    </row>
    <row r="63" spans="1:8" s="7" customFormat="1" ht="13.5" x14ac:dyDescent="0.2">
      <c r="A63" s="31"/>
      <c r="B63" s="32"/>
      <c r="C63" s="12" t="s">
        <v>99</v>
      </c>
      <c r="D63" s="17" t="s">
        <v>101</v>
      </c>
      <c r="E63" s="16">
        <f>E59-E62</f>
        <v>137.82</v>
      </c>
      <c r="F63" s="8">
        <f>E63</f>
        <v>137.82</v>
      </c>
      <c r="G63" s="12"/>
      <c r="H63" s="15"/>
    </row>
    <row r="64" spans="1:8" s="7" customFormat="1" ht="15" customHeight="1" x14ac:dyDescent="0.2">
      <c r="A64" s="29" t="s">
        <v>102</v>
      </c>
      <c r="B64" s="33"/>
      <c r="C64" s="10" t="s">
        <v>103</v>
      </c>
      <c r="D64" s="17" t="s">
        <v>101</v>
      </c>
      <c r="E64" s="16">
        <v>510.6</v>
      </c>
      <c r="F64" s="8">
        <f>E64</f>
        <v>510.6</v>
      </c>
      <c r="G64" s="12"/>
      <c r="H64" s="15"/>
    </row>
    <row r="65" spans="1:8" s="7" customFormat="1" ht="13.5" x14ac:dyDescent="0.2">
      <c r="A65" s="29"/>
      <c r="B65" s="30"/>
      <c r="C65" s="12" t="s">
        <v>96</v>
      </c>
      <c r="D65" s="17" t="s">
        <v>101</v>
      </c>
      <c r="E65" s="16"/>
      <c r="F65" s="8"/>
      <c r="G65" s="12"/>
      <c r="H65" s="15"/>
    </row>
    <row r="66" spans="1:8" s="7" customFormat="1" ht="13.5" x14ac:dyDescent="0.2">
      <c r="A66" s="29"/>
      <c r="B66" s="30"/>
      <c r="C66" s="12" t="s">
        <v>97</v>
      </c>
      <c r="D66" s="17" t="s">
        <v>101</v>
      </c>
      <c r="E66" s="16"/>
      <c r="F66" s="8"/>
      <c r="G66" s="12"/>
      <c r="H66" s="15"/>
    </row>
    <row r="67" spans="1:8" s="7" customFormat="1" ht="13.5" x14ac:dyDescent="0.2">
      <c r="A67" s="29"/>
      <c r="B67" s="30"/>
      <c r="C67" s="12" t="s">
        <v>98</v>
      </c>
      <c r="D67" s="17" t="s">
        <v>101</v>
      </c>
      <c r="E67" s="16">
        <f>E64</f>
        <v>510.6</v>
      </c>
      <c r="F67" s="8">
        <f>E67</f>
        <v>510.6</v>
      </c>
      <c r="G67" s="12"/>
      <c r="H67" s="15"/>
    </row>
    <row r="68" spans="1:8" s="7" customFormat="1" ht="13.5" x14ac:dyDescent="0.2">
      <c r="A68" s="31"/>
      <c r="B68" s="32"/>
      <c r="C68" s="12" t="s">
        <v>99</v>
      </c>
      <c r="D68" s="17" t="s">
        <v>101</v>
      </c>
      <c r="E68" s="16"/>
      <c r="F68" s="8"/>
      <c r="G68" s="12"/>
      <c r="H68" s="15"/>
    </row>
    <row r="69" spans="1:8" s="7" customFormat="1" ht="13.5" x14ac:dyDescent="0.2">
      <c r="A69" s="29" t="s">
        <v>104</v>
      </c>
      <c r="B69" s="33"/>
      <c r="C69" s="10" t="s">
        <v>124</v>
      </c>
      <c r="D69" s="9" t="s">
        <v>105</v>
      </c>
      <c r="E69" s="16">
        <v>107.2</v>
      </c>
      <c r="F69" s="8">
        <f>E69</f>
        <v>107.2</v>
      </c>
      <c r="G69" s="12"/>
      <c r="H69" s="15"/>
    </row>
    <row r="70" spans="1:8" s="7" customFormat="1" ht="13.5" x14ac:dyDescent="0.2">
      <c r="A70" s="29"/>
      <c r="B70" s="30"/>
      <c r="C70" s="12" t="s">
        <v>96</v>
      </c>
      <c r="D70" s="17" t="s">
        <v>105</v>
      </c>
      <c r="E70" s="16"/>
      <c r="F70" s="8"/>
      <c r="G70" s="12"/>
      <c r="H70" s="15"/>
    </row>
    <row r="71" spans="1:8" s="7" customFormat="1" ht="13.5" x14ac:dyDescent="0.2">
      <c r="A71" s="29"/>
      <c r="B71" s="30"/>
      <c r="C71" s="12" t="s">
        <v>97</v>
      </c>
      <c r="D71" s="17" t="s">
        <v>105</v>
      </c>
      <c r="E71" s="16"/>
      <c r="F71" s="8"/>
      <c r="G71" s="12"/>
      <c r="H71" s="15"/>
    </row>
    <row r="72" spans="1:8" s="7" customFormat="1" ht="13.5" x14ac:dyDescent="0.2">
      <c r="A72" s="29"/>
      <c r="B72" s="30"/>
      <c r="C72" s="12" t="s">
        <v>98</v>
      </c>
      <c r="D72" s="17" t="s">
        <v>105</v>
      </c>
      <c r="E72" s="16">
        <v>42.9</v>
      </c>
      <c r="F72" s="8">
        <f>E72</f>
        <v>42.9</v>
      </c>
      <c r="G72" s="12"/>
      <c r="H72" s="15"/>
    </row>
    <row r="73" spans="1:8" s="7" customFormat="1" ht="13.5" x14ac:dyDescent="0.2">
      <c r="A73" s="31"/>
      <c r="B73" s="32"/>
      <c r="C73" s="12" t="s">
        <v>99</v>
      </c>
      <c r="D73" s="17" t="s">
        <v>105</v>
      </c>
      <c r="E73" s="16">
        <f>E69-E72</f>
        <v>64.300000000000011</v>
      </c>
      <c r="F73" s="8">
        <f>E73</f>
        <v>64.300000000000011</v>
      </c>
      <c r="G73" s="12"/>
      <c r="H73" s="15"/>
    </row>
    <row r="74" spans="1:8" s="7" customFormat="1" ht="13.5" x14ac:dyDescent="0.2">
      <c r="A74" s="29" t="s">
        <v>106</v>
      </c>
      <c r="B74" s="33"/>
      <c r="C74" s="10" t="s">
        <v>125</v>
      </c>
      <c r="D74" s="9" t="s">
        <v>107</v>
      </c>
      <c r="E74" s="19">
        <f>(12.1+12.8)/E69</f>
        <v>0.23227611940298507</v>
      </c>
      <c r="F74" s="20">
        <f>E74</f>
        <v>0.23227611940298507</v>
      </c>
      <c r="G74" s="12"/>
      <c r="H74" s="15"/>
    </row>
    <row r="75" spans="1:8" s="7" customFormat="1" ht="27" x14ac:dyDescent="0.2">
      <c r="A75" s="29" t="s">
        <v>108</v>
      </c>
      <c r="B75" s="33"/>
      <c r="C75" s="10" t="s">
        <v>109</v>
      </c>
      <c r="D75" s="9" t="s">
        <v>22</v>
      </c>
      <c r="E75" s="16">
        <f>E39*0.75</f>
        <v>587.25</v>
      </c>
      <c r="F75" s="8">
        <v>2035.31485</v>
      </c>
      <c r="G75" s="12"/>
      <c r="H75" s="15"/>
    </row>
    <row r="76" spans="1:8" s="7" customFormat="1" ht="27" hidden="1" outlineLevel="1" x14ac:dyDescent="0.2">
      <c r="A76" s="29" t="s">
        <v>110</v>
      </c>
      <c r="B76" s="33"/>
      <c r="C76" s="10" t="s">
        <v>111</v>
      </c>
      <c r="D76" s="9" t="s">
        <v>22</v>
      </c>
      <c r="E76" s="8">
        <v>0</v>
      </c>
      <c r="F76" s="8">
        <v>429.11838999999998</v>
      </c>
      <c r="G76" s="12"/>
      <c r="H76" s="15"/>
    </row>
    <row r="77" spans="1:8" s="7" customFormat="1" ht="40.5" collapsed="1" x14ac:dyDescent="0.2">
      <c r="A77" s="29" t="s">
        <v>112</v>
      </c>
      <c r="B77" s="33"/>
      <c r="C77" s="10" t="s">
        <v>113</v>
      </c>
      <c r="D77" s="9" t="s">
        <v>107</v>
      </c>
      <c r="E77" s="19">
        <v>0.1618</v>
      </c>
      <c r="F77" s="20">
        <v>0.21290000000000001</v>
      </c>
      <c r="G77" s="21"/>
      <c r="H77" s="15"/>
    </row>
    <row r="78" spans="1:8" ht="15" customHeight="1" x14ac:dyDescent="0.25"/>
    <row r="79" spans="1:8" s="1" customFormat="1" ht="12.75" x14ac:dyDescent="0.2">
      <c r="E79" s="13"/>
      <c r="H79" s="15"/>
    </row>
    <row r="80" spans="1:8" s="1" customFormat="1" ht="51" customHeight="1" x14ac:dyDescent="0.2">
      <c r="A80" s="27" t="s">
        <v>114</v>
      </c>
      <c r="B80" s="28"/>
      <c r="C80" s="28"/>
      <c r="D80" s="28"/>
      <c r="E80" s="28"/>
      <c r="F80" s="28"/>
      <c r="G80" s="28"/>
      <c r="H80" s="15"/>
    </row>
    <row r="81" spans="1:8" s="1" customFormat="1" ht="51" customHeight="1" x14ac:dyDescent="0.2">
      <c r="A81" s="27" t="s">
        <v>115</v>
      </c>
      <c r="B81" s="28"/>
      <c r="C81" s="28"/>
      <c r="D81" s="28"/>
      <c r="E81" s="28"/>
      <c r="F81" s="28"/>
      <c r="G81" s="28"/>
      <c r="H81" s="15"/>
    </row>
    <row r="82" spans="1:8" s="1" customFormat="1" ht="51" customHeight="1" x14ac:dyDescent="0.2">
      <c r="A82" s="27" t="s">
        <v>116</v>
      </c>
      <c r="B82" s="28"/>
      <c r="C82" s="28"/>
      <c r="D82" s="28"/>
      <c r="E82" s="28"/>
      <c r="F82" s="28"/>
      <c r="G82" s="28"/>
      <c r="H82" s="15"/>
    </row>
    <row r="83" spans="1:8" s="1" customFormat="1" ht="51" customHeight="1" x14ac:dyDescent="0.2">
      <c r="A83" s="27" t="s">
        <v>117</v>
      </c>
      <c r="B83" s="28"/>
      <c r="C83" s="28"/>
      <c r="D83" s="28"/>
      <c r="E83" s="28"/>
      <c r="F83" s="28"/>
      <c r="G83" s="28"/>
      <c r="H83" s="15"/>
    </row>
    <row r="84" spans="1:8" s="1" customFormat="1" ht="51" customHeight="1" x14ac:dyDescent="0.2">
      <c r="A84" s="27" t="s">
        <v>118</v>
      </c>
      <c r="B84" s="28"/>
      <c r="C84" s="28"/>
      <c r="D84" s="28"/>
      <c r="E84" s="28"/>
      <c r="F84" s="28"/>
      <c r="G84" s="28"/>
      <c r="H84" s="15"/>
    </row>
    <row r="85" spans="1:8" ht="51" customHeight="1" x14ac:dyDescent="0.25"/>
  </sheetData>
  <mergeCells count="78">
    <mergeCell ref="E15:F15"/>
    <mergeCell ref="G15:G16"/>
    <mergeCell ref="A5:G5"/>
    <mergeCell ref="A6:G6"/>
    <mergeCell ref="A7:G7"/>
    <mergeCell ref="A8:G8"/>
    <mergeCell ref="D10:F10"/>
    <mergeCell ref="C11:D11"/>
    <mergeCell ref="A22:B22"/>
    <mergeCell ref="C12:D12"/>
    <mergeCell ref="A15:B16"/>
    <mergeCell ref="C15:C16"/>
    <mergeCell ref="D15:D16"/>
    <mergeCell ref="A17:B17"/>
    <mergeCell ref="A18:B18"/>
    <mergeCell ref="A19:B19"/>
    <mergeCell ref="A20:B20"/>
    <mergeCell ref="A21:B21"/>
    <mergeCell ref="A34:B34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46:B46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58:B58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70:B70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84:G84"/>
    <mergeCell ref="A71:B71"/>
    <mergeCell ref="A72:B72"/>
    <mergeCell ref="A73:B73"/>
    <mergeCell ref="A74:B74"/>
    <mergeCell ref="A75:B75"/>
    <mergeCell ref="A76:B76"/>
    <mergeCell ref="A77:B77"/>
    <mergeCell ref="A80:G80"/>
    <mergeCell ref="A81:G81"/>
    <mergeCell ref="A82:G82"/>
    <mergeCell ref="A83:G83"/>
  </mergeCells>
  <pageMargins left="0.78740157480314965" right="0.31496062992125984" top="0.59055118110236227" bottom="0.39370078740157483" header="0.19685039370078741" footer="0.19685039370078741"/>
  <pageSetup paperSize="9" scale="87" fitToHeight="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2017 (план-факт)</vt:lpstr>
      <vt:lpstr>Лист1</vt:lpstr>
      <vt:lpstr>'2017 (план-факт)'!Область_печати</vt:lpstr>
    </vt:vector>
  </TitlesOfParts>
  <Company>Плановый отдел ГЭП ВОКЭ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Панько Дарья</dc:creator>
  <cp:lastModifiedBy>Левтякова Елена Андреевна</cp:lastModifiedBy>
  <dcterms:created xsi:type="dcterms:W3CDTF">2016-01-12T09:24:40Z</dcterms:created>
  <dcterms:modified xsi:type="dcterms:W3CDTF">2018-03-13T07:34:32Z</dcterms:modified>
</cp:coreProperties>
</file>