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390" windowHeight="6390" tabRatio="892" firstSheet="13" activeTab="19"/>
  </bookViews>
  <sheets>
    <sheet name="ТитульныйНаБумаге" sheetId="56" state="hidden" r:id="rId1"/>
    <sheet name="приложение 1.1" sheetId="12" state="hidden" r:id="rId2"/>
    <sheet name="приложение 1.2." sheetId="43" state="hidden" r:id="rId3"/>
    <sheet name="приложение 1.3" sheetId="19" state="hidden" r:id="rId4"/>
    <sheet name="приложение 1.4" sheetId="42" state="hidden" r:id="rId5"/>
    <sheet name="приложение 2.2" sheetId="36" state="hidden" r:id="rId6"/>
    <sheet name="приложение 2.3" sheetId="54" state="hidden" r:id="rId7"/>
    <sheet name="приложение 3.1" sheetId="33" state="hidden" r:id="rId8"/>
    <sheet name="приложение 3.2" sheetId="34" state="hidden" r:id="rId9"/>
    <sheet name="приложение 4.1" sheetId="35" state="hidden" r:id="rId10"/>
    <sheet name="приложение 4.2" sheetId="11" state="hidden" r:id="rId11"/>
    <sheet name="приложение 4.3" sheetId="55" state="hidden" r:id="rId12"/>
    <sheet name="приложение 5" sheetId="26" state="hidden" r:id="rId13"/>
    <sheet name="приложение 6.1" sheetId="10" r:id="rId14"/>
    <sheet name="приложение 6.2" sheetId="7" r:id="rId15"/>
    <sheet name="приложение 6.3" sheetId="8" r:id="rId16"/>
    <sheet name="приложение 7.1(квартал" sheetId="44" r:id="rId17"/>
    <sheet name="приложение 7.2(квартал)" sheetId="47" r:id="rId18"/>
    <sheet name="приложение8 (квартал)" sheetId="57" r:id="rId19"/>
    <sheet name="приложение 9(квапртал)" sheetId="46" r:id="rId20"/>
    <sheet name="приложение 10" sheetId="38" state="hidden" r:id="rId21"/>
    <sheet name="приложение 11.1" sheetId="39" state="hidden" r:id="rId22"/>
    <sheet name="приложение 11.2" sheetId="53" state="hidden" r:id="rId23"/>
    <sheet name="приложение 12" sheetId="40" state="hidden" r:id="rId24"/>
    <sheet name="приложение 13 (квартал)" sheetId="49" state="hidden" r:id="rId25"/>
    <sheet name="приложение 14" sheetId="41" state="hidden" r:id="rId26"/>
  </sheets>
  <externalReferences>
    <externalReference r:id="rId27"/>
  </externalReferences>
  <definedNames>
    <definedName name="_xlnm.Print_Area" localSheetId="3">'приложение 1.3'!$A$1:$V$32</definedName>
    <definedName name="_xlnm.Print_Area" localSheetId="10">'приложение 4.2'!$A$1:$H$47</definedName>
    <definedName name="_xlnm.Print_Area" localSheetId="13">'приложение 6.1'!$A$1:$M$64</definedName>
    <definedName name="_xlnm.Print_Area" localSheetId="14">'приложение 6.2'!$A$1:$E$49</definedName>
    <definedName name="_xlnm.Print_Area" localSheetId="15">'приложение 6.3'!$A$1:$J$40</definedName>
  </definedNames>
  <calcPr calcId="145621"/>
</workbook>
</file>

<file path=xl/calcChain.xml><?xml version="1.0" encoding="utf-8"?>
<calcChain xmlns="http://schemas.openxmlformats.org/spreadsheetml/2006/main">
  <c r="L25" i="46" l="1"/>
  <c r="L26" i="46"/>
  <c r="E38" i="44"/>
  <c r="E33" i="44" s="1"/>
  <c r="E37" i="44"/>
  <c r="L23" i="46"/>
  <c r="L24" i="46"/>
  <c r="L22" i="46"/>
  <c r="D27" i="57"/>
  <c r="P33" i="44"/>
  <c r="O33" i="44"/>
  <c r="J35" i="47"/>
  <c r="H35" i="47"/>
  <c r="E35" i="47"/>
  <c r="C35" i="47"/>
  <c r="N35" i="44"/>
  <c r="E36" i="44"/>
  <c r="N36" i="44" s="1"/>
  <c r="E35" i="44"/>
  <c r="Q21" i="46"/>
  <c r="Q20" i="46"/>
  <c r="G21" i="46"/>
  <c r="G20" i="46"/>
  <c r="H26" i="57"/>
  <c r="J26" i="57"/>
  <c r="J18" i="57"/>
  <c r="C27" i="57"/>
  <c r="K26" i="57"/>
  <c r="K18" i="57"/>
  <c r="D21" i="44"/>
  <c r="E21" i="44"/>
  <c r="D20" i="44"/>
  <c r="D19" i="44" s="1"/>
  <c r="E20" i="44"/>
  <c r="E19" i="44" s="1"/>
  <c r="G33" i="44"/>
  <c r="G30" i="44"/>
  <c r="G29" i="44"/>
  <c r="G19" i="44"/>
  <c r="G23" i="44"/>
  <c r="G25" i="44"/>
  <c r="G27" i="44"/>
  <c r="G18" i="44" s="1"/>
  <c r="G17" i="44" s="1"/>
  <c r="I19" i="44"/>
  <c r="I23" i="44"/>
  <c r="I18" i="44" s="1"/>
  <c r="I25" i="44"/>
  <c r="I27" i="44"/>
  <c r="I33" i="44"/>
  <c r="I30" i="44"/>
  <c r="I29" i="44" s="1"/>
  <c r="K33" i="44"/>
  <c r="K30" i="44"/>
  <c r="K19" i="44"/>
  <c r="K23" i="44"/>
  <c r="K18" i="44" s="1"/>
  <c r="K25" i="44"/>
  <c r="K27" i="44"/>
  <c r="M19" i="44"/>
  <c r="M23" i="44"/>
  <c r="M25" i="44"/>
  <c r="M27" i="44"/>
  <c r="M18" i="44"/>
  <c r="M30" i="44"/>
  <c r="M33" i="44"/>
  <c r="M29" i="44"/>
  <c r="M17" i="44"/>
  <c r="D26" i="7"/>
  <c r="C26" i="7"/>
  <c r="C27" i="7"/>
  <c r="D26" i="57"/>
  <c r="D25" i="7" s="1"/>
  <c r="C26" i="57"/>
  <c r="C25" i="7"/>
  <c r="D23" i="7"/>
  <c r="C23" i="7"/>
  <c r="D21" i="7"/>
  <c r="C21" i="7"/>
  <c r="D19" i="57"/>
  <c r="D18" i="7" s="1"/>
  <c r="C19" i="57"/>
  <c r="C18" i="7"/>
  <c r="L19" i="44"/>
  <c r="L23" i="44"/>
  <c r="L18" i="44" s="1"/>
  <c r="L25" i="44"/>
  <c r="L27" i="44"/>
  <c r="L30" i="44"/>
  <c r="L33" i="44"/>
  <c r="J19" i="44"/>
  <c r="J23" i="44"/>
  <c r="J25" i="44"/>
  <c r="J27" i="44"/>
  <c r="J18" i="44"/>
  <c r="J30" i="44"/>
  <c r="J29" i="44" s="1"/>
  <c r="J33" i="44"/>
  <c r="J17" i="44"/>
  <c r="H19" i="44"/>
  <c r="H23" i="44"/>
  <c r="H25" i="44"/>
  <c r="H27" i="44"/>
  <c r="H18" i="44" s="1"/>
  <c r="H17" i="44" s="1"/>
  <c r="H30" i="44"/>
  <c r="H33" i="44"/>
  <c r="H29" i="44"/>
  <c r="F19" i="44"/>
  <c r="F23" i="44"/>
  <c r="F25" i="44"/>
  <c r="F18" i="44" s="1"/>
  <c r="F27" i="44"/>
  <c r="F30" i="44"/>
  <c r="F33" i="44"/>
  <c r="F29" i="44"/>
  <c r="J19" i="57"/>
  <c r="L26" i="57"/>
  <c r="I26" i="57"/>
  <c r="G26" i="57"/>
  <c r="F26" i="57"/>
  <c r="E26" i="57"/>
  <c r="L19" i="57"/>
  <c r="L18" i="57" s="1"/>
  <c r="K19" i="57"/>
  <c r="I19" i="57"/>
  <c r="H19" i="57"/>
  <c r="G19" i="57"/>
  <c r="G18" i="57" s="1"/>
  <c r="F19" i="57"/>
  <c r="F18" i="57" s="1"/>
  <c r="E19" i="57"/>
  <c r="I18" i="57"/>
  <c r="E18" i="57"/>
  <c r="C18" i="57" s="1"/>
  <c r="C17" i="7" s="1"/>
  <c r="I21" i="10"/>
  <c r="I20" i="10" s="1"/>
  <c r="I42" i="10"/>
  <c r="I37" i="10"/>
  <c r="I19" i="10"/>
  <c r="D21" i="10"/>
  <c r="D20" i="10" s="1"/>
  <c r="D42" i="10"/>
  <c r="D37" i="10"/>
  <c r="E21" i="10"/>
  <c r="E20" i="10"/>
  <c r="E19" i="10" s="1"/>
  <c r="E42" i="10"/>
  <c r="E37" i="10" s="1"/>
  <c r="F21" i="10"/>
  <c r="F20" i="10"/>
  <c r="F19" i="10" s="1"/>
  <c r="F42" i="10"/>
  <c r="F37" i="10" s="1"/>
  <c r="G21" i="10"/>
  <c r="G20" i="10" s="1"/>
  <c r="G19" i="10" s="1"/>
  <c r="G42" i="10"/>
  <c r="G37" i="10"/>
  <c r="H21" i="10"/>
  <c r="H20" i="10" s="1"/>
  <c r="H42" i="10"/>
  <c r="H37" i="10" s="1"/>
  <c r="C21" i="10"/>
  <c r="C20" i="10"/>
  <c r="C42" i="10"/>
  <c r="C37" i="10" s="1"/>
  <c r="N21" i="44"/>
  <c r="E34" i="44"/>
  <c r="T21" i="47"/>
  <c r="T25" i="47"/>
  <c r="T27" i="47"/>
  <c r="T20" i="47" s="1"/>
  <c r="T29" i="47"/>
  <c r="T32" i="47"/>
  <c r="T35" i="47"/>
  <c r="T31" i="47" s="1"/>
  <c r="R21" i="47"/>
  <c r="R25" i="47"/>
  <c r="R27" i="47"/>
  <c r="R29" i="47"/>
  <c r="R32" i="47"/>
  <c r="R35" i="47"/>
  <c r="J21" i="47"/>
  <c r="J25" i="47"/>
  <c r="J27" i="47"/>
  <c r="J29" i="47"/>
  <c r="J20" i="47"/>
  <c r="J32" i="47"/>
  <c r="H21" i="47"/>
  <c r="H25" i="47"/>
  <c r="H20" i="47" s="1"/>
  <c r="H19" i="47" s="1"/>
  <c r="H27" i="47"/>
  <c r="H29" i="47"/>
  <c r="H32" i="47"/>
  <c r="H31" i="47" s="1"/>
  <c r="E21" i="47"/>
  <c r="E25" i="47"/>
  <c r="E27" i="47"/>
  <c r="E29" i="47"/>
  <c r="E20" i="47"/>
  <c r="E19" i="47" s="1"/>
  <c r="E32" i="47"/>
  <c r="E31" i="47" s="1"/>
  <c r="C21" i="47"/>
  <c r="C25" i="47"/>
  <c r="C20" i="47" s="1"/>
  <c r="C19" i="47" s="1"/>
  <c r="C27" i="47"/>
  <c r="C29" i="47"/>
  <c r="C32" i="47"/>
  <c r="C31" i="47" s="1"/>
  <c r="E30" i="44"/>
  <c r="E23" i="44"/>
  <c r="E25" i="44"/>
  <c r="E27" i="44"/>
  <c r="N34" i="44"/>
  <c r="N20" i="44"/>
  <c r="D33" i="44"/>
  <c r="Q33" i="44"/>
  <c r="Q29" i="44" s="1"/>
  <c r="R33" i="44"/>
  <c r="D30" i="44"/>
  <c r="N30" i="44"/>
  <c r="O30" i="44"/>
  <c r="O29" i="44" s="1"/>
  <c r="P30" i="44"/>
  <c r="P29" i="44" s="1"/>
  <c r="Q30" i="44"/>
  <c r="R30" i="44"/>
  <c r="D29" i="44"/>
  <c r="R29" i="44"/>
  <c r="D27" i="44"/>
  <c r="N27" i="44"/>
  <c r="O27" i="44"/>
  <c r="P27" i="44"/>
  <c r="Q27" i="44"/>
  <c r="R27" i="44"/>
  <c r="R19" i="44"/>
  <c r="R25" i="44"/>
  <c r="Q23" i="44"/>
  <c r="R23" i="44"/>
  <c r="Q18" i="44" s="1"/>
  <c r="D25" i="44"/>
  <c r="N25" i="44"/>
  <c r="O25" i="44"/>
  <c r="P25" i="44"/>
  <c r="Q25" i="44"/>
  <c r="D23" i="44"/>
  <c r="N23" i="44"/>
  <c r="O23" i="44"/>
  <c r="P23" i="44"/>
  <c r="D18" i="44"/>
  <c r="D17" i="44"/>
  <c r="O19" i="44"/>
  <c r="P19" i="44"/>
  <c r="P18" i="44"/>
  <c r="P17" i="44" s="1"/>
  <c r="Q19" i="44"/>
  <c r="C33" i="44"/>
  <c r="C30" i="44"/>
  <c r="C29" i="44"/>
  <c r="C19" i="44"/>
  <c r="C23" i="44"/>
  <c r="C25" i="44"/>
  <c r="C27" i="44"/>
  <c r="C18" i="44"/>
  <c r="C17" i="44" s="1"/>
  <c r="S43" i="12"/>
  <c r="T43" i="12"/>
  <c r="T39" i="12" s="1"/>
  <c r="S39" i="12"/>
  <c r="T17" i="12"/>
  <c r="S18" i="12"/>
  <c r="S17" i="12" s="1"/>
  <c r="S19" i="12"/>
  <c r="T19" i="12"/>
  <c r="T18" i="12" s="1"/>
  <c r="F80" i="26"/>
  <c r="F82" i="26" s="1"/>
  <c r="F81" i="26"/>
  <c r="D80" i="26"/>
  <c r="D82" i="26" s="1"/>
  <c r="D81" i="26"/>
  <c r="D37" i="26"/>
  <c r="D46" i="26"/>
  <c r="D54" i="26" s="1"/>
  <c r="F37" i="26"/>
  <c r="F46" i="26" s="1"/>
  <c r="U27" i="12"/>
  <c r="U28" i="12"/>
  <c r="C16" i="11"/>
  <c r="D16" i="11"/>
  <c r="E16" i="11"/>
  <c r="F16" i="11"/>
  <c r="G16" i="11"/>
  <c r="H25" i="11"/>
  <c r="H24" i="11"/>
  <c r="U45" i="12"/>
  <c r="O45" i="12"/>
  <c r="U44" i="12"/>
  <c r="U43" i="12" s="1"/>
  <c r="U39" i="12" s="1"/>
  <c r="O44" i="12"/>
  <c r="U21" i="12"/>
  <c r="U22" i="12"/>
  <c r="U23" i="12"/>
  <c r="U24" i="12"/>
  <c r="U25" i="12"/>
  <c r="U26" i="12"/>
  <c r="U20" i="12"/>
  <c r="O26" i="12"/>
  <c r="O25" i="12"/>
  <c r="O23" i="12"/>
  <c r="O22" i="12"/>
  <c r="O21" i="12"/>
  <c r="O20" i="12"/>
  <c r="U28" i="56"/>
  <c r="T23" i="56"/>
  <c r="T22" i="56"/>
  <c r="T21" i="56" s="1"/>
  <c r="Q23" i="56"/>
  <c r="Q22" i="56"/>
  <c r="R23" i="56"/>
  <c r="R22" i="56" s="1"/>
  <c r="R21" i="56" s="1"/>
  <c r="S23" i="56"/>
  <c r="S22" i="56"/>
  <c r="Q38" i="56"/>
  <c r="Q34" i="56" s="1"/>
  <c r="R38" i="56"/>
  <c r="R34" i="56"/>
  <c r="S38" i="56"/>
  <c r="S34" i="56"/>
  <c r="S21" i="56"/>
  <c r="T38" i="56"/>
  <c r="T34" i="56" s="1"/>
  <c r="U24" i="56"/>
  <c r="U25" i="56"/>
  <c r="U23" i="56" s="1"/>
  <c r="U22" i="56" s="1"/>
  <c r="U21" i="56" s="1"/>
  <c r="U26" i="56"/>
  <c r="U27" i="56"/>
  <c r="U39" i="56"/>
  <c r="U40" i="56"/>
  <c r="U38" i="56"/>
  <c r="U34" i="56" s="1"/>
  <c r="O30" i="56"/>
  <c r="G23" i="56"/>
  <c r="O29" i="56"/>
  <c r="O25" i="56"/>
  <c r="O26" i="56"/>
  <c r="O27" i="56"/>
  <c r="O24" i="56"/>
  <c r="Q16" i="36"/>
  <c r="U18" i="43"/>
  <c r="U17" i="43"/>
  <c r="U42" i="43"/>
  <c r="U38" i="43" s="1"/>
  <c r="T18" i="43"/>
  <c r="T17" i="43" s="1"/>
  <c r="T16" i="43" s="1"/>
  <c r="T42" i="43"/>
  <c r="T38" i="43"/>
  <c r="S42" i="43"/>
  <c r="S38" i="43" s="1"/>
  <c r="S18" i="43"/>
  <c r="S17" i="43"/>
  <c r="S16" i="43"/>
  <c r="Q18" i="43"/>
  <c r="Q17" i="43"/>
  <c r="Q42" i="43"/>
  <c r="Q38" i="43"/>
  <c r="R43" i="12"/>
  <c r="Q43" i="12"/>
  <c r="P43" i="12"/>
  <c r="R39" i="12"/>
  <c r="R17" i="12" s="1"/>
  <c r="Q39" i="12"/>
  <c r="P39" i="12"/>
  <c r="I43" i="12"/>
  <c r="I39" i="12"/>
  <c r="G43" i="12"/>
  <c r="G39" i="12" s="1"/>
  <c r="R19" i="12"/>
  <c r="R18" i="12" s="1"/>
  <c r="Q19" i="12"/>
  <c r="P19" i="12"/>
  <c r="I19" i="12"/>
  <c r="G19" i="12"/>
  <c r="G18" i="12" s="1"/>
  <c r="P23" i="56"/>
  <c r="P22" i="56" s="1"/>
  <c r="P21" i="56" s="1"/>
  <c r="P38" i="56"/>
  <c r="P34" i="56"/>
  <c r="W23" i="56"/>
  <c r="V23" i="56"/>
  <c r="G22" i="56"/>
  <c r="G35" i="56"/>
  <c r="G34" i="56" s="1"/>
  <c r="G38" i="56"/>
  <c r="G21" i="56"/>
  <c r="O40" i="56"/>
  <c r="O39" i="56"/>
  <c r="W22" i="56"/>
  <c r="W38" i="56"/>
  <c r="W34" i="56" s="1"/>
  <c r="W21" i="56" s="1"/>
  <c r="V22" i="56"/>
  <c r="V38" i="56"/>
  <c r="V34" i="56"/>
  <c r="V21" i="56" s="1"/>
  <c r="H17" i="11"/>
  <c r="Q18" i="12"/>
  <c r="Q17" i="12" s="1"/>
  <c r="P18" i="12"/>
  <c r="P17" i="12"/>
  <c r="I18" i="12"/>
  <c r="G17" i="12"/>
  <c r="B76" i="54"/>
  <c r="B72" i="54"/>
  <c r="B58" i="54"/>
  <c r="B67" i="54"/>
  <c r="A52" i="54"/>
  <c r="B49" i="54"/>
  <c r="J48" i="54"/>
  <c r="I48" i="54"/>
  <c r="I64" i="54" s="1"/>
  <c r="I76" i="54" s="1"/>
  <c r="I65" i="54"/>
  <c r="H48" i="54"/>
  <c r="G48" i="54"/>
  <c r="F48" i="54"/>
  <c r="E48" i="54"/>
  <c r="E65" i="54"/>
  <c r="D48" i="54"/>
  <c r="E64" i="54"/>
  <c r="E76" i="54" s="1"/>
  <c r="C48" i="54"/>
  <c r="C65" i="54"/>
  <c r="B48" i="54"/>
  <c r="B44" i="54"/>
  <c r="B45" i="54"/>
  <c r="B46" i="54" s="1"/>
  <c r="B60" i="54" s="1"/>
  <c r="B68" i="54" s="1"/>
  <c r="B39" i="54"/>
  <c r="B53" i="54"/>
  <c r="B55" i="54"/>
  <c r="B35" i="54"/>
  <c r="B36" i="54" s="1"/>
  <c r="B56" i="54"/>
  <c r="C58" i="54"/>
  <c r="F64" i="54"/>
  <c r="F76" i="54"/>
  <c r="J64" i="54"/>
  <c r="J76" i="54" s="1"/>
  <c r="F65" i="54"/>
  <c r="H65" i="54"/>
  <c r="J65" i="54"/>
  <c r="B71" i="54"/>
  <c r="B54" i="54"/>
  <c r="C67" i="54"/>
  <c r="D58" i="54"/>
  <c r="D67" i="54" s="1"/>
  <c r="D56" i="54"/>
  <c r="C56" i="54"/>
  <c r="E58" i="54"/>
  <c r="E67" i="54" s="1"/>
  <c r="E56" i="54"/>
  <c r="B51" i="54"/>
  <c r="C39" i="54"/>
  <c r="C55" i="54" s="1"/>
  <c r="B52" i="54"/>
  <c r="B50" i="54" s="1"/>
  <c r="B57" i="54" s="1"/>
  <c r="B59" i="54" s="1"/>
  <c r="K64" i="54"/>
  <c r="K76" i="54" s="1"/>
  <c r="F56" i="54"/>
  <c r="C51" i="54"/>
  <c r="C53" i="54"/>
  <c r="C52" i="54"/>
  <c r="C40" i="54"/>
  <c r="C49" i="54" s="1"/>
  <c r="D39" i="54"/>
  <c r="E39" i="54" s="1"/>
  <c r="G56" i="54"/>
  <c r="D53" i="54"/>
  <c r="D52" i="54"/>
  <c r="D55" i="54"/>
  <c r="D51" i="54"/>
  <c r="D54" i="54"/>
  <c r="D50" i="54" s="1"/>
  <c r="I56" i="54"/>
  <c r="H56" i="54"/>
  <c r="F39" i="54"/>
  <c r="E54" i="54"/>
  <c r="E53" i="54"/>
  <c r="E55" i="54"/>
  <c r="F53" i="54"/>
  <c r="F51" i="54"/>
  <c r="J56" i="54"/>
  <c r="K56" i="54"/>
  <c r="Q17" i="44" l="1"/>
  <c r="B66" i="54"/>
  <c r="B74" i="54" s="1"/>
  <c r="B61" i="54"/>
  <c r="D18" i="57"/>
  <c r="D17" i="7" s="1"/>
  <c r="F55" i="54"/>
  <c r="F52" i="54"/>
  <c r="F50" i="54" s="1"/>
  <c r="G65" i="54"/>
  <c r="H64" i="54"/>
  <c r="H76" i="54" s="1"/>
  <c r="Q21" i="56"/>
  <c r="E29" i="44"/>
  <c r="F17" i="44"/>
  <c r="L17" i="44"/>
  <c r="I17" i="44"/>
  <c r="G39" i="54"/>
  <c r="C71" i="54"/>
  <c r="F58" i="54"/>
  <c r="C43" i="54"/>
  <c r="B73" i="54"/>
  <c r="I17" i="12"/>
  <c r="R20" i="47"/>
  <c r="R19" i="47" s="1"/>
  <c r="C19" i="10"/>
  <c r="H19" i="10"/>
  <c r="L29" i="44"/>
  <c r="F54" i="54"/>
  <c r="D40" i="54"/>
  <c r="E51" i="54"/>
  <c r="E52" i="54"/>
  <c r="C50" i="54"/>
  <c r="C57" i="54" s="1"/>
  <c r="C59" i="54" s="1"/>
  <c r="C64" i="54"/>
  <c r="C76" i="54" s="1"/>
  <c r="B65" i="54"/>
  <c r="D64" i="54"/>
  <c r="D76" i="54" s="1"/>
  <c r="D65" i="54"/>
  <c r="G64" i="54"/>
  <c r="G76" i="54" s="1"/>
  <c r="Q16" i="43"/>
  <c r="U16" i="43"/>
  <c r="U19" i="12"/>
  <c r="U18" i="12" s="1"/>
  <c r="U17" i="12" s="1"/>
  <c r="H16" i="11"/>
  <c r="O18" i="44"/>
  <c r="O17" i="44" s="1"/>
  <c r="R18" i="44"/>
  <c r="R17" i="44" s="1"/>
  <c r="N19" i="44"/>
  <c r="N18" i="44" s="1"/>
  <c r="N17" i="44" s="1"/>
  <c r="R31" i="47"/>
  <c r="H18" i="57"/>
  <c r="K29" i="44"/>
  <c r="K17" i="44" s="1"/>
  <c r="E18" i="44"/>
  <c r="E17" i="44" s="1"/>
  <c r="N33" i="44"/>
  <c r="N29" i="44" s="1"/>
  <c r="J31" i="47"/>
  <c r="J19" i="47" s="1"/>
  <c r="T19" i="47"/>
  <c r="D19" i="10"/>
  <c r="C54" i="54"/>
  <c r="C66" i="54" l="1"/>
  <c r="C74" i="54" s="1"/>
  <c r="C77" i="54" s="1"/>
  <c r="E50" i="54"/>
  <c r="G53" i="54"/>
  <c r="G54" i="54"/>
  <c r="G51" i="54"/>
  <c r="G52" i="54"/>
  <c r="G55" i="54"/>
  <c r="H39" i="54"/>
  <c r="G58" i="54"/>
  <c r="F67" i="54"/>
  <c r="B77" i="54"/>
  <c r="C75" i="54"/>
  <c r="F75" i="54"/>
  <c r="G79" i="54"/>
  <c r="B79" i="54"/>
  <c r="B75" i="54"/>
  <c r="B80" i="54" s="1"/>
  <c r="G18" i="54" s="1"/>
  <c r="E79" i="54"/>
  <c r="D79" i="54"/>
  <c r="E75" i="54"/>
  <c r="E80" i="54" s="1"/>
  <c r="H75" i="54"/>
  <c r="I79" i="54"/>
  <c r="C79" i="54"/>
  <c r="K75" i="54"/>
  <c r="K80" i="54" s="1"/>
  <c r="K79" i="54"/>
  <c r="J75" i="54"/>
  <c r="D75" i="54"/>
  <c r="D80" i="54" s="1"/>
  <c r="H79" i="54"/>
  <c r="J79" i="54"/>
  <c r="G75" i="54"/>
  <c r="G80" i="54" s="1"/>
  <c r="I75" i="54"/>
  <c r="I80" i="54" s="1"/>
  <c r="F79" i="54"/>
  <c r="D49" i="54"/>
  <c r="E40" i="54"/>
  <c r="D43" i="54"/>
  <c r="C45" i="54"/>
  <c r="B62" i="54"/>
  <c r="D45" i="54" l="1"/>
  <c r="E43" i="54" s="1"/>
  <c r="B69" i="54"/>
  <c r="C69" i="54" s="1"/>
  <c r="F69" i="54"/>
  <c r="H69" i="54"/>
  <c r="I69" i="54"/>
  <c r="J69" i="54"/>
  <c r="K69" i="54"/>
  <c r="B63" i="54"/>
  <c r="D71" i="54"/>
  <c r="D57" i="54"/>
  <c r="D59" i="54" s="1"/>
  <c r="J80" i="54"/>
  <c r="F80" i="54"/>
  <c r="G67" i="54"/>
  <c r="H58" i="54"/>
  <c r="G50" i="54"/>
  <c r="D78" i="54"/>
  <c r="G78" i="54"/>
  <c r="E78" i="54"/>
  <c r="E81" i="54" s="1"/>
  <c r="I78" i="54"/>
  <c r="I81" i="54" s="1"/>
  <c r="C78" i="54"/>
  <c r="C81" i="54" s="1"/>
  <c r="B78" i="54"/>
  <c r="B81" i="54" s="1"/>
  <c r="G19" i="54" s="1"/>
  <c r="F78" i="54"/>
  <c r="F81" i="54" s="1"/>
  <c r="K78" i="54"/>
  <c r="J78" i="54"/>
  <c r="H78" i="54"/>
  <c r="H81" i="54" s="1"/>
  <c r="F40" i="54"/>
  <c r="E49" i="54"/>
  <c r="C73" i="54"/>
  <c r="C46" i="54"/>
  <c r="C60" i="54" s="1"/>
  <c r="H80" i="54"/>
  <c r="C80" i="54"/>
  <c r="H53" i="54"/>
  <c r="I39" i="54"/>
  <c r="H51" i="54"/>
  <c r="H54" i="54"/>
  <c r="H55" i="54"/>
  <c r="H52" i="54"/>
  <c r="E45" i="54" l="1"/>
  <c r="F43" i="54" s="1"/>
  <c r="E57" i="54"/>
  <c r="E59" i="54" s="1"/>
  <c r="E71" i="54"/>
  <c r="K81" i="54"/>
  <c r="G20" i="54"/>
  <c r="G21" i="54" s="1"/>
  <c r="D66" i="54"/>
  <c r="D74" i="54" s="1"/>
  <c r="D77" i="54" s="1"/>
  <c r="I53" i="54"/>
  <c r="J39" i="54"/>
  <c r="I51" i="54"/>
  <c r="I50" i="54" s="1"/>
  <c r="I54" i="54"/>
  <c r="I55" i="54"/>
  <c r="I52" i="54"/>
  <c r="C68" i="54"/>
  <c r="C61" i="54"/>
  <c r="G81" i="54"/>
  <c r="G69" i="54"/>
  <c r="E69" i="54"/>
  <c r="H50" i="54"/>
  <c r="G40" i="54"/>
  <c r="F49" i="54"/>
  <c r="I58" i="54"/>
  <c r="H67" i="54"/>
  <c r="J81" i="54"/>
  <c r="D81" i="54"/>
  <c r="D69" i="54"/>
  <c r="D73" i="54"/>
  <c r="D46" i="54"/>
  <c r="D60" i="54" s="1"/>
  <c r="D68" i="54" s="1"/>
  <c r="F45" i="54" l="1"/>
  <c r="G43" i="54" s="1"/>
  <c r="K39" i="54"/>
  <c r="J55" i="54"/>
  <c r="J54" i="54"/>
  <c r="J53" i="54"/>
  <c r="J52" i="54"/>
  <c r="J51" i="54"/>
  <c r="J50" i="54" s="1"/>
  <c r="E66" i="54"/>
  <c r="E74" i="54" s="1"/>
  <c r="E77" i="54" s="1"/>
  <c r="F71" i="54"/>
  <c r="F57" i="54"/>
  <c r="F59" i="54" s="1"/>
  <c r="J58" i="54"/>
  <c r="I67" i="54"/>
  <c r="G49" i="54"/>
  <c r="H40" i="54"/>
  <c r="C62" i="54"/>
  <c r="C63" i="54" s="1"/>
  <c r="D61" i="54"/>
  <c r="E73" i="54"/>
  <c r="E46" i="54"/>
  <c r="E60" i="54" s="1"/>
  <c r="E68" i="54" s="1"/>
  <c r="G45" i="54" l="1"/>
  <c r="H43" i="54" s="1"/>
  <c r="F66" i="54"/>
  <c r="F74" i="54" s="1"/>
  <c r="F77" i="54" s="1"/>
  <c r="G57" i="54"/>
  <c r="G59" i="54" s="1"/>
  <c r="G71" i="54"/>
  <c r="K54" i="54"/>
  <c r="K52" i="54"/>
  <c r="K55" i="54"/>
  <c r="K51" i="54"/>
  <c r="K53" i="54"/>
  <c r="I40" i="54"/>
  <c r="H49" i="54"/>
  <c r="D62" i="54"/>
  <c r="D63" i="54" s="1"/>
  <c r="K58" i="54"/>
  <c r="K67" i="54" s="1"/>
  <c r="J67" i="54"/>
  <c r="E61" i="54"/>
  <c r="F46" i="54"/>
  <c r="F60" i="54" s="1"/>
  <c r="F68" i="54" s="1"/>
  <c r="F73" i="54"/>
  <c r="H45" i="54" l="1"/>
  <c r="E62" i="54"/>
  <c r="E63" i="54" s="1"/>
  <c r="K50" i="54"/>
  <c r="H57" i="54"/>
  <c r="H59" i="54" s="1"/>
  <c r="H71" i="54"/>
  <c r="F61" i="54"/>
  <c r="J40" i="54"/>
  <c r="I49" i="54"/>
  <c r="G61" i="54"/>
  <c r="G66" i="54"/>
  <c r="G74" i="54" s="1"/>
  <c r="G77" i="54" s="1"/>
  <c r="G73" i="54"/>
  <c r="G46" i="54"/>
  <c r="G60" i="54" s="1"/>
  <c r="G68" i="54" s="1"/>
  <c r="K40" i="54" l="1"/>
  <c r="K49" i="54" s="1"/>
  <c r="J49" i="54"/>
  <c r="H66" i="54"/>
  <c r="H74" i="54" s="1"/>
  <c r="H77" i="54" s="1"/>
  <c r="H46" i="54"/>
  <c r="H60" i="54" s="1"/>
  <c r="H68" i="54" s="1"/>
  <c r="H73" i="54"/>
  <c r="G62" i="54"/>
  <c r="G63" i="54" s="1"/>
  <c r="I71" i="54"/>
  <c r="I57" i="54"/>
  <c r="I59" i="54" s="1"/>
  <c r="F62" i="54"/>
  <c r="F63" i="54"/>
  <c r="I43" i="54"/>
  <c r="I45" i="54" l="1"/>
  <c r="J43" i="54" s="1"/>
  <c r="H61" i="54"/>
  <c r="I66" i="54"/>
  <c r="I74" i="54" s="1"/>
  <c r="I77" i="54" s="1"/>
  <c r="J71" i="54"/>
  <c r="J57" i="54"/>
  <c r="J59" i="54" s="1"/>
  <c r="K57" i="54"/>
  <c r="K59" i="54" s="1"/>
  <c r="K71" i="54"/>
  <c r="J45" i="54" l="1"/>
  <c r="K43" i="54" s="1"/>
  <c r="K45" i="54" s="1"/>
  <c r="J66" i="54"/>
  <c r="J74" i="54" s="1"/>
  <c r="J77" i="54" s="1"/>
  <c r="H62" i="54"/>
  <c r="H63" i="54" s="1"/>
  <c r="K66" i="54"/>
  <c r="K74" i="54" s="1"/>
  <c r="K77" i="54" s="1"/>
  <c r="I46" i="54"/>
  <c r="I60" i="54" s="1"/>
  <c r="I73" i="54"/>
  <c r="K73" i="54" l="1"/>
  <c r="K46" i="54"/>
  <c r="K60" i="54" s="1"/>
  <c r="I68" i="54"/>
  <c r="I61" i="54"/>
  <c r="J73" i="54"/>
  <c r="J46" i="54"/>
  <c r="J60" i="54" s="1"/>
  <c r="I62" i="54" l="1"/>
  <c r="I63" i="54" s="1"/>
  <c r="K68" i="54"/>
  <c r="K61" i="54"/>
  <c r="J68" i="54"/>
  <c r="J61" i="54"/>
  <c r="K62" i="54" l="1"/>
  <c r="K63" i="54" s="1"/>
  <c r="J62" i="54"/>
  <c r="J63" i="54" s="1"/>
  <c r="J70" i="54"/>
  <c r="G70" i="54"/>
  <c r="I70" i="54"/>
  <c r="K70" i="54"/>
  <c r="D70" i="54"/>
  <c r="C70" i="54"/>
  <c r="E70" i="54"/>
  <c r="F70" i="54"/>
  <c r="B70" i="54"/>
  <c r="H70" i="54"/>
</calcChain>
</file>

<file path=xl/sharedStrings.xml><?xml version="1.0" encoding="utf-8"?>
<sst xmlns="http://schemas.openxmlformats.org/spreadsheetml/2006/main" count="2268" uniqueCount="813">
  <si>
    <t>Монтаж электротехнического оборудования и КиП</t>
  </si>
  <si>
    <t>Реализация схемы выдачи мощности (в объеме обязательств ГК)</t>
  </si>
  <si>
    <t>Заявка в сетевую компанию на технологическое присоединение</t>
  </si>
  <si>
    <t>Заключение договора с сетевой компанией на ТП. Получение и соглаование ТУ и ТП</t>
  </si>
  <si>
    <t>Разработка и согласование предпроектной внестадийной работы "Схема выдачи мощности"</t>
  </si>
  <si>
    <t>5.4.</t>
  </si>
  <si>
    <t>Заключение договора на реалиацию схемы выдачи мощности с согласованием графика строительства</t>
  </si>
  <si>
    <t>5.5.</t>
  </si>
  <si>
    <t>Разработка рабочей документацией сетевого строительства ГК (если таковое требуется для реализации СВМ)</t>
  </si>
  <si>
    <t>5.6.</t>
  </si>
  <si>
    <t>Реализация сетевого строительства ГК (если таковое требуется для реализации СВМ)</t>
  </si>
  <si>
    <t>Испытания и ввод в эксплуатацию</t>
  </si>
  <si>
    <t xml:space="preserve">Индивидуальные испытания оборудования и функциональные испытания отдельных систем. </t>
  </si>
  <si>
    <t>Комплексное опробование оборудования</t>
  </si>
  <si>
    <t>Готовность оборудования (ОРУ, ЗРУ) для технологического присоединения к электрическим сетям</t>
  </si>
  <si>
    <t>Ввод объекта в эксплуатацию (получение разрешения на ввод объекта в эксплуатацию и подписание акта приемочной комиссии о приемке в эксплуатацию законченного строительством объекта).</t>
  </si>
  <si>
    <t>II. Контрольные этапы реализации инвестиционного проекта для сетевых компаний</t>
  </si>
  <si>
    <t>Предпроектный и проектный этап</t>
  </si>
  <si>
    <t>Получение заявки на ТП</t>
  </si>
  <si>
    <t>Разработка и выдача ТУ на ТП</t>
  </si>
  <si>
    <t>Заключение договора на разработку проетной документации</t>
  </si>
  <si>
    <t>Получение положительного заключения государственной экспертизы на проектную документацию</t>
  </si>
  <si>
    <t>1.5.</t>
  </si>
  <si>
    <t>Утверждение проектной документации</t>
  </si>
  <si>
    <t>1.6.</t>
  </si>
  <si>
    <t>Разработка рабочей документации</t>
  </si>
  <si>
    <t>Заключение договора  подряда (допсоглашения к договору)</t>
  </si>
  <si>
    <t>Получение правоустанавливающих документов для выделения земельного участка под строительство</t>
  </si>
  <si>
    <t>Получение разрешительной документации для реализации СВМ</t>
  </si>
  <si>
    <t>Сетевое строительство (реконструкция) и пусконаладочные работы</t>
  </si>
  <si>
    <t>я</t>
  </si>
  <si>
    <t>Подготовка площадки строительства для подстанций, трассы – для ЛЭП</t>
  </si>
  <si>
    <t>Поставка основного оборудования</t>
  </si>
  <si>
    <t>Монтаж основного оборудования</t>
  </si>
  <si>
    <t>3.4.</t>
  </si>
  <si>
    <t>Пусконаладочные работы</t>
  </si>
  <si>
    <t>3.5.</t>
  </si>
  <si>
    <t>Завершение строительства</t>
  </si>
  <si>
    <t xml:space="preserve">Комплексное опробование оборудования </t>
  </si>
  <si>
    <t>Оформление (подписание) актов об осуществлении технологического присоединения к электрическим сетям</t>
  </si>
  <si>
    <t xml:space="preserve">Получение разрешения на ввод объекта в эксплуатацию. </t>
  </si>
  <si>
    <t xml:space="preserve"> Ввод в эксплуатацию объекта сетевого строительства</t>
  </si>
  <si>
    <t>Увеличение дебиторской задолженности</t>
  </si>
  <si>
    <t>Сокращение дебиторской задолженности</t>
  </si>
  <si>
    <t xml:space="preserve">Сальдо  (+увеличение; -сокращение) </t>
  </si>
  <si>
    <t>Увеличение кредиторской задолженности</t>
  </si>
  <si>
    <t>Сокращение кредиторской задолженности</t>
  </si>
  <si>
    <t>Расходы по текущей деятельности, всего</t>
  </si>
  <si>
    <t>Платежи по аренде и лизингу</t>
  </si>
  <si>
    <t>Инфраструктурные платежи рынка</t>
  </si>
  <si>
    <t>Валовая прибыль (I р.-II р.)</t>
  </si>
  <si>
    <t>XV.</t>
  </si>
  <si>
    <t>XVI.</t>
  </si>
  <si>
    <t>XVII.</t>
  </si>
  <si>
    <t>Доходы от участия в других организациях (дивиденды от ДЗО)</t>
  </si>
  <si>
    <t>Проценты от размещения средств</t>
  </si>
  <si>
    <t>Проценты по обслуживанию кредитов</t>
  </si>
  <si>
    <t>Фонд накопления</t>
  </si>
  <si>
    <t>Резервный фонд</t>
  </si>
  <si>
    <t>Выплата дивидендов</t>
  </si>
  <si>
    <t>Прочие расходы из прибыли</t>
  </si>
  <si>
    <t>Финансирование инвестиционной программы</t>
  </si>
  <si>
    <t xml:space="preserve">Монтаж ВЛИ 0,4 кВ с ТП 48 на ТП 23 </t>
  </si>
  <si>
    <t>Монтаж ВЛИ - 0,4 кВ с КТП - 56 к дачному уч-ку  с/т "Солнечный" по договору на ТП № 23</t>
  </si>
  <si>
    <t xml:space="preserve">Отчет об исполнении инвестиционной программы за 3-й квартал 2017 года  по МУП" Грязовецкие Электросети", млн. рублей без НДС
(представляется ежеквартально). </t>
  </si>
  <si>
    <t>«5» октября  2017 года</t>
  </si>
  <si>
    <t>дерев. пропит, ж/б</t>
  </si>
  <si>
    <t>20 лет</t>
  </si>
  <si>
    <t>Монтаж ВЛИ 0,4 кВ с ТП 48 на ТП 23 (участок линии)</t>
  </si>
  <si>
    <t>СИП 2 3х70+1х70</t>
  </si>
  <si>
    <t>15 лет</t>
  </si>
  <si>
    <t>Отчет об исполнении основных этапов работ по реализации инвестиционной программы компании МУП "ГрязовецкиеЭлектросети"  за 3 квартал 2017 г. без НДС
(представляется ежеквартально)</t>
  </si>
  <si>
    <t>Отчет о вводах/выводах объектов  по МУП Грязовецкие Электросети за 3-й квартал 2017г
(представляется ежеквартально)</t>
  </si>
  <si>
    <t>Отчет о техническом состоянии объекта  по МУП Грязовецкая ЭТС за 3-й квартал 2017 г
(представляется ежеквартально)</t>
  </si>
  <si>
    <t>Отчет об источниках финансирования инвестиционных программ по МУП Грязовецкие Электросети за 3-й квартал 2017г млн. рублей  без НДС
(представляется ежеквартально)</t>
  </si>
  <si>
    <t>Прочие цели (расшифровка)</t>
  </si>
  <si>
    <t>Инвестиционной программе</t>
  </si>
  <si>
    <t>Изменение дебиторской задолженности</t>
  </si>
  <si>
    <t>Изменение кредиторской задолженности</t>
  </si>
  <si>
    <t>Направления использования чистой прибыли</t>
  </si>
  <si>
    <t>Сальдо  (+профицит; - дефицит) 
(XVI р. - XVII р.)</t>
  </si>
  <si>
    <t>Топливо</t>
  </si>
  <si>
    <t>Сырье, материалы, запасные части, инструменты</t>
  </si>
  <si>
    <t>Покупная электроэнергия</t>
  </si>
  <si>
    <t>Монтаж ВЛИ - 0,4 кВ к ж.д.по ул.Маяковского  по договору на ТП №26</t>
  </si>
  <si>
    <t>Монтаж ВЛИ - 0,4 кВ к ж.д.по ул.Самарина 57а   по договору на ТП №13</t>
  </si>
  <si>
    <t>Выручка от прочей деятельности (расшифровать)</t>
  </si>
  <si>
    <t>Купля/продажа активов</t>
  </si>
  <si>
    <t>Покупка активов (акций, долей и т.п.)</t>
  </si>
  <si>
    <t>Продажа активов (акций, долей и т.п.)</t>
  </si>
  <si>
    <t>Создание систем противоаварийной и режимной автоматики</t>
  </si>
  <si>
    <t>Выполнение (план)</t>
  </si>
  <si>
    <t>Средства, полученные от допэмиссии акций</t>
  </si>
  <si>
    <t>Технические характеристики</t>
  </si>
  <si>
    <t>Сроки 
реализации 
проекта</t>
  </si>
  <si>
    <t>Субъект РФ, 
на территории 
которого 
реализауется 
инвестиционный 
проект</t>
  </si>
  <si>
    <t>Обоснование необходимости реализации проекта</t>
  </si>
  <si>
    <t xml:space="preserve">доходность </t>
  </si>
  <si>
    <t>№ 
п/п</t>
  </si>
  <si>
    <t>Заключение 
Главгос
экспертизы 
России (+;-)</t>
  </si>
  <si>
    <t>срок
окупаемости</t>
  </si>
  <si>
    <t>простой</t>
  </si>
  <si>
    <t>дискон
тированный</t>
  </si>
  <si>
    <t>Разрешение 
на строи
тельство (+;-)</t>
  </si>
  <si>
    <t>в соответствии 
с итогами 
конкурсов и заключенными договорами</t>
  </si>
  <si>
    <t>мощность, 
МВт, МВА</t>
  </si>
  <si>
    <t>выработка, млн.кВт/ч</t>
  </si>
  <si>
    <t>длина 
ВЛ,
км</t>
  </si>
  <si>
    <t>IRR,
%</t>
  </si>
  <si>
    <t>Наименование направления/
проекта 
инвестиционной 
программы</t>
  </si>
  <si>
    <t>Год начала
строительства</t>
  </si>
  <si>
    <t>Год ввода в 
эксплуатацию</t>
  </si>
  <si>
    <t>Наличие исходно-разрешительной документации</t>
  </si>
  <si>
    <t>Место
расположения 
объекта</t>
  </si>
  <si>
    <t>Используемое топливо</t>
  </si>
  <si>
    <t>Утвержденная  
проектно-сметная 
документация
(+;-)</t>
  </si>
  <si>
    <t>Оформленный 
в соответствии 
с законо
дательством 
землеотвод (+;-)</t>
  </si>
  <si>
    <t>режимно-балансовая 
необходимость</t>
  </si>
  <si>
    <t>основание включения 
инвестиционного проекта 
в инвестиционную программу 
(решение Правительства РФ, 
федеральные, региональные 
и муниципальные 
программы и др.)</t>
  </si>
  <si>
    <t>к приказу Минэнерго России</t>
  </si>
  <si>
    <t>Утверждаю</t>
  </si>
  <si>
    <t>руководитель организации</t>
  </si>
  <si>
    <t>(подпись)</t>
  </si>
  <si>
    <t>«___»________ 20__ года</t>
  </si>
  <si>
    <t>М.П.</t>
  </si>
  <si>
    <t>Прочее новое строительство</t>
  </si>
  <si>
    <t>Объем финансирования****</t>
  </si>
  <si>
    <t>**** - в прогнозных ценах соответствующего года</t>
  </si>
  <si>
    <t>Объем финансирования
 [отчетный год]</t>
  </si>
  <si>
    <t>* - в ценах отчетного года</t>
  </si>
  <si>
    <t>** - план, согласно утвержденной инвестиционной программе</t>
  </si>
  <si>
    <t>*** - накопленным итогом за год</t>
  </si>
  <si>
    <t>Примечание: для сетевых объектов с разделением объектов на ПС, ВЛ и КЛ</t>
  </si>
  <si>
    <t>год  N</t>
  </si>
  <si>
    <t>год  N+1</t>
  </si>
  <si>
    <t>год  N+2</t>
  </si>
  <si>
    <t>Отчет об исполнении финансового плана
(заполняется по финансированию)</t>
  </si>
  <si>
    <t>от «___»________2010 г. №____</t>
  </si>
  <si>
    <t>Приложение  № 8</t>
  </si>
  <si>
    <t>NPV, 
млн.
рублей</t>
  </si>
  <si>
    <t>Приложение  № 10</t>
  </si>
  <si>
    <t>для ОГК/ТГК, в том числе</t>
  </si>
  <si>
    <t>ДПМ</t>
  </si>
  <si>
    <t>вне ДПМ</t>
  </si>
  <si>
    <t>Приложение  № 12</t>
  </si>
  <si>
    <t>решаемые 
задачи *</t>
  </si>
  <si>
    <t xml:space="preserve">* в том числе:
- степень износа  электрооборудования
- срок вывода из эксплуатации электрооборудования
- уровень технического оснащения электрооборудования
- требования Системного оператора к электроэнергетическому объекту, которые необходимы для надежного и бесперебойного электрообеспечения объекта (энергорайона). </t>
  </si>
  <si>
    <t>Прочая прибыль</t>
  </si>
  <si>
    <t>1.2.1.</t>
  </si>
  <si>
    <t>1.2.2.</t>
  </si>
  <si>
    <t>1.2.3.</t>
  </si>
  <si>
    <t>Амортизация, учтенная в тарифе</t>
  </si>
  <si>
    <t>Прочая амортизация</t>
  </si>
  <si>
    <t>Недоиспользованная амортизация прошлых лет</t>
  </si>
  <si>
    <t>2.7.</t>
  </si>
  <si>
    <t>Использование лизинга</t>
  </si>
  <si>
    <t>Прогноз тарифов</t>
  </si>
  <si>
    <t xml:space="preserve">2. </t>
  </si>
  <si>
    <t>Отчет о вводах/выводах объектов по МУП Грязовецкие Элекросети за 2017 год
(предоставляется ежегодно)</t>
  </si>
  <si>
    <t>Отчет об источниках финансирования инвестиционной прогаммы МУП Грязовецкие Электросети                                               за 2017 год млн. рублей 
(представляется ежегодно)</t>
  </si>
  <si>
    <t>Отчет об исполнении инвестиционной программы за 2017 год по МУП Грязовецкие Электросети, млн. рублей без НДС
(представляется ежегодно)</t>
  </si>
  <si>
    <t xml:space="preserve">Монтаж  ВЛИ - 0,4 кВ к  ж.д. пер.Дальний с           КТП -12 по договору на ТП № 15 </t>
  </si>
  <si>
    <t>дерев. пропит</t>
  </si>
  <si>
    <t>СИП 4х25</t>
  </si>
  <si>
    <t xml:space="preserve">3. </t>
  </si>
  <si>
    <t>за отчетный 
квартал</t>
  </si>
  <si>
    <t>Остаток собственных средств на начало года</t>
  </si>
  <si>
    <t>за отчетный квартал</t>
  </si>
  <si>
    <t>Освоено 
(закрыто актами 
выполненных работ)
млн.рублей</t>
  </si>
  <si>
    <t>Введено оформлено актами ввода в эксплуатацию)
млн.рублей</t>
  </si>
  <si>
    <t>1.1.4.</t>
  </si>
  <si>
    <t>Выручка от основной деятельности 
(расшифроваь по видам регулируемой деятельности)</t>
  </si>
  <si>
    <t>Выручка от основной деятельности 
(расшифровать по видам регулируемой деятельности)</t>
  </si>
  <si>
    <t>Уровень тарифов</t>
  </si>
  <si>
    <t>Стоимость объекта,
млн.рублей</t>
  </si>
  <si>
    <t>в соответствии 
с проектно-
сметной 
документацией ***</t>
  </si>
  <si>
    <t>в соответствии 
с проектно-
сметной 
документацией
***</t>
  </si>
  <si>
    <t>Местоположение объекта (субъект РФ, населенный пункт)</t>
  </si>
  <si>
    <t>Тип проекта</t>
  </si>
  <si>
    <t>[модернизация/ реконструкция/ новое строительство/расширение]</t>
  </si>
  <si>
    <t>Вводимая мощность (в том числе прирост)</t>
  </si>
  <si>
    <t>Срок ввода объекта</t>
  </si>
  <si>
    <t>[срок, установленный инвестиционной программой]</t>
  </si>
  <si>
    <t>Фактическая стадия реализации проекта на отчётную дату</t>
  </si>
  <si>
    <t>[проектирование/ строительство/ незавершенное строительство – приостановлено/ законсервировано]</t>
  </si>
  <si>
    <t>Проектная документация</t>
  </si>
  <si>
    <t>1. Кем, когда принято решение о строительстве объекта (реквизиты документа)</t>
  </si>
  <si>
    <t>2. Кем, когда разработана проектная документация (разработана/не разработана (фактическое состояние), наименование проектной организации, утверждена/не утверждена, год утверждения, реквизиты документа)</t>
  </si>
  <si>
    <t>3. Прохождение проектной документацией государственной экспертизы, утверждение документации (утверждена/не утверждена, наименование ведомства, проводящего экспертизу, когда выдано заключение, реквизиты документа**)</t>
  </si>
  <si>
    <t>Землеотвод</t>
  </si>
  <si>
    <t xml:space="preserve"> - наличие землеотвода (кем, когда утверждено, реквизиты документа)</t>
  </si>
  <si>
    <t>Исходно-разрешительная документация</t>
  </si>
  <si>
    <t xml:space="preserve"> - наличие разрешения на строительство (кем, когда выдано, реквизиты документа)</t>
  </si>
  <si>
    <t>Прогнозное/ проектное топливо (основное и резервное)</t>
  </si>
  <si>
    <t>[вид, тип топлива, заключение договоров на поставку топлива]</t>
  </si>
  <si>
    <t>Прогнозный объем потребления топлива</t>
  </si>
  <si>
    <t>Топливообеспечение</t>
  </si>
  <si>
    <t>[наличие подтверждения возможности поставки необходимых объемов топлива, стадия согласования с поставщиком/транспортировщиком топлива, наличие каких-либо проблем с топливообеспечением объекта, наличие согласования топливного режима с указанием даты, начиная с которой подтверждено обеспечение топливом]</t>
  </si>
  <si>
    <t>Технологическое присоединение объекта к электрической сети:</t>
  </si>
  <si>
    <t xml:space="preserve"> - заключение договора на технологическое присоединение (с указанием даты технологического присоединения к электрическим сетям)</t>
  </si>
  <si>
    <t>- разработка схемы выдачи мощности</t>
  </si>
  <si>
    <t>- получение технических условий на технологическое присоединение</t>
  </si>
  <si>
    <t>- договор на реализацию СВМ и график реализации СВМ</t>
  </si>
  <si>
    <t>Сметная стоимость проекта в ценах _____ года с НДС, млн. руб.</t>
  </si>
  <si>
    <t>Документ, в соответствии с которым определена стоимость проекта</t>
  </si>
  <si>
    <t>Стоимость по результатам проведенных закупок с НДС, млн. руб.</t>
  </si>
  <si>
    <t>Объем заключенных на отчётную дату договоров по проекту, млн. руб.</t>
  </si>
  <si>
    <t xml:space="preserve"> - по договорам подряда (в разбивке по каждому подрядчику и по договорам):</t>
  </si>
  <si>
    <t>объем заключенного договора в ценах ______ года с НДС, млн. руб.</t>
  </si>
  <si>
    <t>% от сметной стоимости проекта</t>
  </si>
  <si>
    <t>оплачено по договору, млн. руб.</t>
  </si>
  <si>
    <t>освоено по договору, млн. руб.</t>
  </si>
  <si>
    <t xml:space="preserve"> - по договорам поставки основного оборудования (в разбивке по каждому поставщику и по договорам):</t>
  </si>
  <si>
    <t xml:space="preserve"> - по прочим договорам (в разбивке по каждому контрагенту и по договорам)</t>
  </si>
  <si>
    <t>% законтрактованности объекта непосредственно с изготовителями и поставщиками</t>
  </si>
  <si>
    <t xml:space="preserve"> - СМР, %</t>
  </si>
  <si>
    <t xml:space="preserve"> - поставка основного оборудования, %</t>
  </si>
  <si>
    <t xml:space="preserve"> - разработка проектной документации и рабочей документации, %</t>
  </si>
  <si>
    <t>% оплаты по объекту(предоплата)</t>
  </si>
  <si>
    <t>всего оплачено по объекту</t>
  </si>
  <si>
    <t>%  освоения по объекту за отчетный период</t>
  </si>
  <si>
    <t>всего освоено по объекту</t>
  </si>
  <si>
    <t>Участники реализации инвестиционного проекта:</t>
  </si>
  <si>
    <t>[юридическое лицо, вид услуг/ подряда, предмет договора, дата заключения/ расторжения и номер договора/ соглашений к договору]</t>
  </si>
  <si>
    <t>- заказчик-застройщик</t>
  </si>
  <si>
    <t>- проектно-изыскательские организации</t>
  </si>
  <si>
    <t>- технические агенты</t>
  </si>
  <si>
    <t>- подрядчики</t>
  </si>
  <si>
    <t>- поставщики основного оборудования</t>
  </si>
  <si>
    <t>Перечень субподрядных организаций, участвующих в строительстве объекта</t>
  </si>
  <si>
    <t>Количество строительно-монтажного персонала на площадке строительства энергообъекта</t>
  </si>
  <si>
    <t xml:space="preserve"> - строительный персонал</t>
  </si>
  <si>
    <t xml:space="preserve"> - монтажный персонал</t>
  </si>
  <si>
    <t>Основное оборудование</t>
  </si>
  <si>
    <t>[наименование, количество, краткие технические характеристики, сроки изготовления/ поставки, место хранения]</t>
  </si>
  <si>
    <t>График поставки основного оборудования</t>
  </si>
  <si>
    <t xml:space="preserve"> - дата поставки</t>
  </si>
  <si>
    <t xml:space="preserve"> - задержки в поставке</t>
  </si>
  <si>
    <t xml:space="preserve"> - причины задержек</t>
  </si>
  <si>
    <t>Фактическое состояние реализации инвестиционного проекта в срок</t>
  </si>
  <si>
    <t>[возможность реализации в установленный срок, отставание от установленного срока, причины отставания, возможный срок ввода объекта]</t>
  </si>
  <si>
    <t>Факты и события, влияющие на ход реализации проекта, проблемные вопросы:</t>
  </si>
  <si>
    <t>[описание факта или события, ссылки на документы, влияние факта/ события на срок реализации проекта в месяцах, принятые меры по устранению причин отставаний и выявленных нарушений, исключающие их повторение]</t>
  </si>
  <si>
    <t xml:space="preserve"> - выявленные нарушения договоров подряда,</t>
  </si>
  <si>
    <t xml:space="preserve"> - рекламации к заводам - изготовителям и поставщикам,</t>
  </si>
  <si>
    <t xml:space="preserve"> - предписания надзорных органов,</t>
  </si>
  <si>
    <t xml:space="preserve"> - дефицит источников финансирования и др.,</t>
  </si>
  <si>
    <t xml:space="preserve"> - другое (расшифровать)</t>
  </si>
  <si>
    <t>* Если выполняется любой из нижеперечисленных критериев:</t>
  </si>
  <si>
    <t xml:space="preserve">     1. Проекты, финансируемые полностью или частично за счет средств федерального бюджета, и/или включенные в Федеральные целевые программы.</t>
  </si>
  <si>
    <t xml:space="preserve">     2. Объекты выдачи мощности ТЭС, ГЭС, АЭС.</t>
  </si>
  <si>
    <t xml:space="preserve">     3. Генерирующие объекты мощностью свыше 100 МВт.</t>
  </si>
  <si>
    <t xml:space="preserve">     4. Проекты, имеющие федеральное значение (объекты энергоснабжения Олимпиады в г. Сочи, саммита АТЭС в г. Владивосток, ВСТО и др.).</t>
  </si>
  <si>
    <t xml:space="preserve">     5. Проекты сметной стоимостью свыше 3 млрд. руб. (в текущих ценах с НДС)</t>
  </si>
  <si>
    <t xml:space="preserve">     6. Объекты, предусмотренные Генеральной схемой размещения объектов электроэнергетики до 2020 года.</t>
  </si>
  <si>
    <t>** Копии положительного заключения Госэкспертизы по ПСД, сводного сметного расчета  необходимо представить в Минэнерго России</t>
  </si>
  <si>
    <t>Руководитель организации</t>
  </si>
  <si>
    <t xml:space="preserve">                (подпись)                                                 (Ф.И.О.)</t>
  </si>
  <si>
    <t>Печать</t>
  </si>
  <si>
    <t xml:space="preserve">Отчетный период ____________ </t>
  </si>
  <si>
    <t>№ пункта укрупненного сетевого графика</t>
  </si>
  <si>
    <t>Наименование этапов основных работ (с учетом подготовительного периода до начала строительства) по общему сетевому графику *</t>
  </si>
  <si>
    <t>Сроки выполнения задач по укрупненному сетевому графику</t>
  </si>
  <si>
    <t>Процент исполнения работ за весь период (%)</t>
  </si>
  <si>
    <t>Процент выполнения за отчетный период (%)</t>
  </si>
  <si>
    <t>Причины невыполнения</t>
  </si>
  <si>
    <t>Предложения по корректирующим мероприятиям по устранению отставания</t>
  </si>
  <si>
    <t>План</t>
  </si>
  <si>
    <t>Факт</t>
  </si>
  <si>
    <t>начало</t>
  </si>
  <si>
    <t>20 января  2017 года</t>
  </si>
  <si>
    <t>окончание</t>
  </si>
  <si>
    <t>Наименование показателя</t>
  </si>
  <si>
    <t xml:space="preserve">Метод учета </t>
  </si>
  <si>
    <t>На конец отчетного квартала/За отчетный квартал</t>
  </si>
  <si>
    <t xml:space="preserve">На конец 2009 года / За 2009 год </t>
  </si>
  <si>
    <t>Выручка</t>
  </si>
  <si>
    <t>Чистая прибыль</t>
  </si>
  <si>
    <t xml:space="preserve">Направления распределения чистой прибыли: </t>
  </si>
  <si>
    <t>дивиденды</t>
  </si>
  <si>
    <t xml:space="preserve">другое (расшифровать) </t>
  </si>
  <si>
    <t xml:space="preserve">Дебиторская задолженность, в т.ч.: </t>
  </si>
  <si>
    <t xml:space="preserve">    покупатели и заказчики</t>
  </si>
  <si>
    <t xml:space="preserve">    авансы выданные</t>
  </si>
  <si>
    <t>Собственный капитал</t>
  </si>
  <si>
    <t xml:space="preserve">* Заемный капитал (долгосрочные обязательства), в т.ч.: </t>
  </si>
  <si>
    <t>кредиты</t>
  </si>
  <si>
    <t>облигационные займы</t>
  </si>
  <si>
    <t>займы организаций</t>
  </si>
  <si>
    <t xml:space="preserve">прочее </t>
  </si>
  <si>
    <t>Краткосрочные обязательства, в т.ч.:</t>
  </si>
  <si>
    <t xml:space="preserve">кредиты и займы* </t>
  </si>
  <si>
    <t xml:space="preserve">кредиторская задолженность, в т.ч.: </t>
  </si>
  <si>
    <t xml:space="preserve"> по строительству</t>
  </si>
  <si>
    <t>по ремонтам</t>
  </si>
  <si>
    <t>по поставкам топлива</t>
  </si>
  <si>
    <t>Сумма процентов, выплаченых по кредитам и займам</t>
  </si>
  <si>
    <t>Оценка обеспеченности инвестиционных программ</t>
  </si>
  <si>
    <t>Всего потребность в финансировании инвестиционной программы</t>
  </si>
  <si>
    <t>Профинансировано на отчетную дату</t>
  </si>
  <si>
    <t xml:space="preserve">Обеспеченность источниками финансирования </t>
  </si>
  <si>
    <t>Дефицит финансирования</t>
  </si>
  <si>
    <t xml:space="preserve">Оценка кредитного потенциала </t>
  </si>
  <si>
    <t xml:space="preserve">Собственная оценка кредитного потенциала: </t>
  </si>
  <si>
    <t xml:space="preserve">    на 2010 г. </t>
  </si>
  <si>
    <t xml:space="preserve">    на период 2010-2012 гг.</t>
  </si>
  <si>
    <t>Пояснения по расчету кредитного потенциала</t>
  </si>
  <si>
    <t>* по кредитам и займам необходимо указать сумму открытых кредитных линий и сумму реально выбранных средств</t>
  </si>
  <si>
    <t>Приложение  № 9</t>
  </si>
  <si>
    <t>** - определяется исходя из выполнения графика строительства</t>
  </si>
  <si>
    <t xml:space="preserve">Остаток стоимости на начало года * </t>
  </si>
  <si>
    <t>Осталось профинансировать по результатам отчетного периода *</t>
  </si>
  <si>
    <t>Объем ввода мощностей</t>
  </si>
  <si>
    <t>Причины 
корректировки</t>
  </si>
  <si>
    <t>скорректированный объем</t>
  </si>
  <si>
    <t>скорр
ектирова
нный объем</t>
  </si>
  <si>
    <t>Показатели 
экономической эффективноскти реализации инвестиционного 
проекта ****</t>
  </si>
  <si>
    <t>*** - для сетевых организаций, переодящих на метод тарифного регулирования RAB, горизонт планирования может быть больше</t>
  </si>
  <si>
    <t>** - для сетевых компаний, переодящих на метод тарифного регулирования RAB, горизонт планирования может быть больше</t>
  </si>
  <si>
    <t>Финансовый план на период реализации инвестиционной программы
(заполняется по финансированию)</t>
  </si>
  <si>
    <t>Наименование объекта*</t>
  </si>
  <si>
    <t>Плановый объем финансирования, млн. руб.**</t>
  </si>
  <si>
    <t>Технические характеристики созданных объектов</t>
  </si>
  <si>
    <t xml:space="preserve">Подстанции </t>
  </si>
  <si>
    <t>Линии электропередачи</t>
  </si>
  <si>
    <t>год ввода в эксплуатацию</t>
  </si>
  <si>
    <t>Нормативный срок службы, лет</t>
  </si>
  <si>
    <t>Количество и марка силовых трансформаторов, шт</t>
  </si>
  <si>
    <t>Мощность, МВА</t>
  </si>
  <si>
    <t>год ввода в эксплуа-тацию</t>
  </si>
  <si>
    <t>Тип опор</t>
  </si>
  <si>
    <t>Марка кабеля</t>
  </si>
  <si>
    <t>протяженность, км</t>
  </si>
  <si>
    <t>Всего</t>
  </si>
  <si>
    <t>ПИР</t>
  </si>
  <si>
    <t>СМР</t>
  </si>
  <si>
    <t>оборудование и материалы</t>
  </si>
  <si>
    <t>прочие</t>
  </si>
  <si>
    <t xml:space="preserve"> </t>
  </si>
  <si>
    <t>* - с разделением объектов на ПС, ВЛ и КЛ с указанием уровня напряжения</t>
  </si>
  <si>
    <t>** - согласно проектно-сметной документации с учетом перевода в прогнозные цены планируемого периода с НДС</t>
  </si>
  <si>
    <t>Приложение  № 1.3</t>
  </si>
  <si>
    <t>Приложение  № 1.2</t>
  </si>
  <si>
    <t>Приложение  № 1.1</t>
  </si>
  <si>
    <t>Приложение  № 1.4</t>
  </si>
  <si>
    <t>Приложение  № 3.1</t>
  </si>
  <si>
    <t>Приложение  № 3.2</t>
  </si>
  <si>
    <t>Приложение  № 6.1</t>
  </si>
  <si>
    <t>Приложение  № 6.2</t>
  </si>
  <si>
    <t>Приложение  № 6.3</t>
  </si>
  <si>
    <t>Плановый объем финансирования, млн. руб.*</t>
  </si>
  <si>
    <t>Фактически профинансировано, млн. руб.</t>
  </si>
  <si>
    <t>Оклонение фактической стоимости работ от плановой стоимости, млн. руб.</t>
  </si>
  <si>
    <t>Фактически освоено (закрыто актами выполненных работ), млн. руб.</t>
  </si>
  <si>
    <t>план***</t>
  </si>
  <si>
    <t>** - в ценах отчетного года</t>
  </si>
  <si>
    <t>*** - план, согласно утвержденной инвестиционной программе</t>
  </si>
  <si>
    <t>Приложение  № 13</t>
  </si>
  <si>
    <t>в том числе инвестиционная составляющая в тарифе</t>
  </si>
  <si>
    <t xml:space="preserve">в том числе прибыль со свободного сектора </t>
  </si>
  <si>
    <t>в том числе от технологического присоединения (для электросетевых компаний)</t>
  </si>
  <si>
    <t>в том числе от технологического присоединения генерации</t>
  </si>
  <si>
    <t>в том числе от технологического присоединения потребителей</t>
  </si>
  <si>
    <t>в т.ч. Средства от доп. эмиссии акций</t>
  </si>
  <si>
    <t xml:space="preserve">Привлеченные средства, в т.ч.: </t>
  </si>
  <si>
    <t>всего,
год N</t>
  </si>
  <si>
    <t>Перечень инвестиционных проектов инвестиционной программы и план их финансирования</t>
  </si>
  <si>
    <t>Приложение  № 11.2</t>
  </si>
  <si>
    <t>* - представляется ежегодно до 1 октября текущего года</t>
  </si>
  <si>
    <t>Остаток стоимости на начало года **</t>
  </si>
  <si>
    <t>скорректированный объем****</t>
  </si>
  <si>
    <t>Осталось профинансировать по результатам отчетного периода **</t>
  </si>
  <si>
    <t>Объем корректировки ****</t>
  </si>
  <si>
    <t>план ***</t>
  </si>
  <si>
    <t>**** - накопленным итогом за год</t>
  </si>
  <si>
    <t>Рекомендуемая форма представления предложений о внесении изменений в перечень инвестиционных проектов, входящих в состав инвестиционной программы, млн. рублей с НДС</t>
  </si>
  <si>
    <t>Приложение  № 5</t>
  </si>
  <si>
    <t>Приложение  № 4.2</t>
  </si>
  <si>
    <t>График реализации инвестиционной программы *, млн. рублей с НДС
(представляется ежегодно до 15 декабря года, предшествующего плановому)</t>
  </si>
  <si>
    <t>Приложение  № 4.1</t>
  </si>
  <si>
    <t>Приложение  № 11.1</t>
  </si>
  <si>
    <t>Приложение  №  7.2</t>
  </si>
  <si>
    <t>Приложение  № 7.1</t>
  </si>
  <si>
    <t>Приложение  № 14</t>
  </si>
  <si>
    <t>Приложение  № 2.2</t>
  </si>
  <si>
    <t>Отчет о ходе реализации проектов (заполняется для наиболее значимых проектов*)
(представляется ежеквартально)</t>
  </si>
  <si>
    <t>Отчет об исполнении сетевых графиков строительства проектов 
(представляется ежеквартально)</t>
  </si>
  <si>
    <t>I. Контрольные  этапы реализации инвестиционного проекта для генерирующих компаний
(представляется ежеквартально)</t>
  </si>
  <si>
    <t>N</t>
  </si>
  <si>
    <t>N+1</t>
  </si>
  <si>
    <t>N+2</t>
  </si>
  <si>
    <t>Исходные данные</t>
  </si>
  <si>
    <t>Значение</t>
  </si>
  <si>
    <t>Общая стоимость объекта,  руб. без НДС</t>
  </si>
  <si>
    <t>Прочие расходы, руб. без НДС на объект</t>
  </si>
  <si>
    <t>Срок амортизации, лет</t>
  </si>
  <si>
    <t>Кол-во объектов, ед.</t>
  </si>
  <si>
    <t>Простой период окупаемости, лет</t>
  </si>
  <si>
    <t>Затраты на ремонт объекта, руб. без НДС</t>
  </si>
  <si>
    <t>Дисконтированный период окупаемости, лет</t>
  </si>
  <si>
    <t>Первый  ремонт объекта, лет после постройки</t>
  </si>
  <si>
    <t xml:space="preserve">NPV через 10 лет, руб. </t>
  </si>
  <si>
    <t>Периодичность ремонта объекта, лет</t>
  </si>
  <si>
    <t>Целесообразность реализации проекта</t>
  </si>
  <si>
    <t>Прочие расходы при эксплуатации объекта, руб. без НДС</t>
  </si>
  <si>
    <t>Возникновение прочих расходов, лет после постройки</t>
  </si>
  <si>
    <t>Периодичность расходов, лет</t>
  </si>
  <si>
    <t>Прочие расходы, руб. без НДС в месяц</t>
  </si>
  <si>
    <t>Рабочий капитал в % от выручки</t>
  </si>
  <si>
    <t xml:space="preserve">Срок кредита </t>
  </si>
  <si>
    <t>Ставка по кредиту</t>
  </si>
  <si>
    <t>Ставка по кредиту без учета субсидирования</t>
  </si>
  <si>
    <t>Доля заемных средств</t>
  </si>
  <si>
    <t>Ставка дисконтирования на собственный капитал</t>
  </si>
  <si>
    <t>Доля собственных средств</t>
  </si>
  <si>
    <t>WACC</t>
  </si>
  <si>
    <t>Период</t>
  </si>
  <si>
    <t>Прогноз инфляции</t>
  </si>
  <si>
    <t>Кумулятивная инфляция</t>
  </si>
  <si>
    <t xml:space="preserve">Доход, руб. без НДС </t>
  </si>
  <si>
    <t>Кредит, руб.</t>
  </si>
  <si>
    <t>Основной долг на начало периода</t>
  </si>
  <si>
    <t>Поступление кредита</t>
  </si>
  <si>
    <t>Погашение основного долга</t>
  </si>
  <si>
    <t>Начисление процентов</t>
  </si>
  <si>
    <t>БДР, руб.</t>
  </si>
  <si>
    <t>Доход</t>
  </si>
  <si>
    <t>Операционные расходы</t>
  </si>
  <si>
    <t>Ремонт объекта</t>
  </si>
  <si>
    <t>Директор МУП Грязовецкие Электросети</t>
  </si>
  <si>
    <t>____________________В.В.Перунов</t>
  </si>
  <si>
    <t>_____________________В.В.Перунов</t>
  </si>
  <si>
    <t>______________В.В.Перунов</t>
  </si>
  <si>
    <t>________________В.В.Перунов</t>
  </si>
  <si>
    <t>Налог на имущество (После ввода объекта в эксплуатацию)</t>
  </si>
  <si>
    <t>EBIT</t>
  </si>
  <si>
    <t>Проценты</t>
  </si>
  <si>
    <t>Прибыль до налогообложения</t>
  </si>
  <si>
    <t>Денежный поток на собственный капитал, руб.</t>
  </si>
  <si>
    <t>НДС</t>
  </si>
  <si>
    <t>Изменения в рабочем капитале</t>
  </si>
  <si>
    <t>Инвестиции</t>
  </si>
  <si>
    <t>Изменения финансовых обязательств</t>
  </si>
  <si>
    <t>Чистый денежный поток</t>
  </si>
  <si>
    <t>Накопленный ЧДП</t>
  </si>
  <si>
    <t>Коэффициент дисконтирования</t>
  </si>
  <si>
    <t>PV</t>
  </si>
  <si>
    <t>NPV (без учета продажи)</t>
  </si>
  <si>
    <t>IRR</t>
  </si>
  <si>
    <t>PP</t>
  </si>
  <si>
    <t>DPP</t>
  </si>
  <si>
    <t xml:space="preserve">. . . </t>
  </si>
  <si>
    <t>Продукт 1</t>
  </si>
  <si>
    <t>Продукт 2</t>
  </si>
  <si>
    <t>Продукт 3</t>
  </si>
  <si>
    <t>Обслуживание</t>
  </si>
  <si>
    <t>Прочее</t>
  </si>
  <si>
    <t>Себестоимость</t>
  </si>
  <si>
    <t>Прямая себестоимость</t>
  </si>
  <si>
    <t>Накладные расходы</t>
  </si>
  <si>
    <t>Операционная прибыль</t>
  </si>
  <si>
    <t>Внереализационные расходы</t>
  </si>
  <si>
    <t>Чистая прибыль/убыток</t>
  </si>
  <si>
    <t>Чистая прибыль с учетом субсидий по процентам</t>
  </si>
  <si>
    <t>Операционный денежный поток</t>
  </si>
  <si>
    <t>Поступления</t>
  </si>
  <si>
    <t>Выбытия</t>
  </si>
  <si>
    <t>Платежи по прямой себестоимости</t>
  </si>
  <si>
    <t>Заводские расходы</t>
  </si>
  <si>
    <t>Процентные платежи</t>
  </si>
  <si>
    <t>Итого операционный денежный поток</t>
  </si>
  <si>
    <t>Инвестиционный денежный поток</t>
  </si>
  <si>
    <t>Итого инвестиционный денежный поток</t>
  </si>
  <si>
    <t>Финансовый денежный поток</t>
  </si>
  <si>
    <t>Эмиссия акций</t>
  </si>
  <si>
    <t>Привлечение кредитов</t>
  </si>
  <si>
    <t>Погашение кредитов и займов</t>
  </si>
  <si>
    <t>Итого финансовый денежный поток</t>
  </si>
  <si>
    <t>Итого денежный поток</t>
  </si>
  <si>
    <t>Меры господдержки</t>
  </si>
  <si>
    <t>Реструктуризация дефицитных кредитов</t>
  </si>
  <si>
    <t xml:space="preserve">Увеличение капитализации </t>
  </si>
  <si>
    <t>Субсидирование процентной ставки (рестр)</t>
  </si>
  <si>
    <t>Субсидирование процентной ставки</t>
  </si>
  <si>
    <t>Нарастающим итогом</t>
  </si>
  <si>
    <t>остаток денежных средств на начало периода</t>
  </si>
  <si>
    <t>Кредиты на начало</t>
  </si>
  <si>
    <t>Кредиты на конец</t>
  </si>
  <si>
    <t>Приложение  № 4.3</t>
  </si>
  <si>
    <t>Приложение  № 2.3</t>
  </si>
  <si>
    <t xml:space="preserve">Источники финансирования инвестиционной программы на год N, млн. рублей </t>
  </si>
  <si>
    <t>год N</t>
  </si>
  <si>
    <t>1 кв. года N</t>
  </si>
  <si>
    <t>2 кв. года N</t>
  </si>
  <si>
    <t>3 кв. года N</t>
  </si>
  <si>
    <t>4 кв. года N</t>
  </si>
  <si>
    <t>Введено 
(оформлено актами ввода в эксплуатацию)
млн.рублей</t>
  </si>
  <si>
    <t>Технические характеристики объектов</t>
  </si>
  <si>
    <t>Генерирующие объекты</t>
  </si>
  <si>
    <t>мощность, МВт</t>
  </si>
  <si>
    <t>Иные 
объекты</t>
  </si>
  <si>
    <t>Иные
объекты</t>
  </si>
  <si>
    <t>Нормативный 
срок службы, 
лет</t>
  </si>
  <si>
    <t>тепловая энергия,
Гкал/час</t>
  </si>
  <si>
    <t>тепловая энергия, 
Гкал/час</t>
  </si>
  <si>
    <t>* Заполняется согласно приложению 3.2.</t>
  </si>
  <si>
    <t>N+4</t>
  </si>
  <si>
    <t>N+5</t>
  </si>
  <si>
    <t>N+6</t>
  </si>
  <si>
    <t>N+7</t>
  </si>
  <si>
    <t>N+8</t>
  </si>
  <si>
    <t>**** приложить финансовую модель по проекту (приложение 2.3)</t>
  </si>
  <si>
    <t>год окончания 
строительства объекта</t>
  </si>
  <si>
    <t>Финансовая модель по проекту инвестиционной программы</t>
  </si>
  <si>
    <t>* форма заполняется:
- в отношении вновь создаваемых объектов, для которых могут применяться расчеты экономической эффективности реализации инвестиционных проектов
- в отношении реконструируемых объектов в том случае, если данный объект после реконструкции "создает" новый финансовый поток
- по проеткам, общая стоимость реализации которых составляет 500 млн.рублей и более</t>
  </si>
  <si>
    <t xml:space="preserve">Всего поступления 
( I р.+ 1п. IV р. + 2 п. IX р. + 1 п. X р. +  XI р. + XIII р. + 2п.XIV р. + XV р.)                             </t>
  </si>
  <si>
    <t>Всего расходы 
(II р. - 3п. II р. + 2п. IV р. + 1 п. IX р. + 2 п. X р. + VI р. + VIII р. +  XII р. + 1 п. XIV р.+ XVI р.)</t>
  </si>
  <si>
    <t xml:space="preserve">План ввода/вывода объектов в году N, млн. рублей </t>
  </si>
  <si>
    <t xml:space="preserve">Наименование контрольных этапов реализации инвестпроекта с указанием событий/работ критического пути сетевого графика * </t>
  </si>
  <si>
    <t>* - заполняется в соответствии с приложением 3.2</t>
  </si>
  <si>
    <t>Финансовая модель 
(в разрезе каждого юридического лица группы/по конечным видам выпускаемой продукции) 
по годам до 2020 года включительно</t>
  </si>
  <si>
    <t>г.Грязовец</t>
  </si>
  <si>
    <t>Ю.А.Русанов</t>
  </si>
  <si>
    <t>С</t>
  </si>
  <si>
    <t>Директор МУП Грязовецкая ЭТС</t>
  </si>
  <si>
    <t>Директор МУП Грязовенцкая ЭТС</t>
  </si>
  <si>
    <t>Директор МУП грязовецкая ЭТС</t>
  </si>
  <si>
    <t>Утверждаю:</t>
  </si>
  <si>
    <t>Согласовано:</t>
  </si>
  <si>
    <t xml:space="preserve">Начальник Департамента топливно-энергетического комплекса </t>
  </si>
  <si>
    <t>Вологодской области</t>
  </si>
  <si>
    <t xml:space="preserve">Председатель  региональной  энергетической  комиссии </t>
  </si>
  <si>
    <t>Вологодской  области</t>
  </si>
  <si>
    <t>Источники  финансирования</t>
  </si>
  <si>
    <t>за счет прибыли</t>
  </si>
  <si>
    <t>за счет амортизации</t>
  </si>
  <si>
    <t>ж/б</t>
  </si>
  <si>
    <t>* - цены указаны без НДС (выполнение планируется хозспособом)</t>
  </si>
  <si>
    <t>** - согласно проектной документации в текущих ценах (без  НДС)</t>
  </si>
  <si>
    <t>** - согласно проектно-сметной документации с учетом перевода в прогнозные цены планируемого периода ( без  НДС)</t>
  </si>
  <si>
    <t>*** в текущих ценах без  НДС с применением коэффициентов пересчета к базовым ценам Мирегион России или иных уполномоченных государственных органов (указать)</t>
  </si>
  <si>
    <t>АВВГ 4х150</t>
  </si>
  <si>
    <t>"______"__________________2014 г.</t>
  </si>
  <si>
    <t>______________________В.В. Тушинов</t>
  </si>
  <si>
    <t>______________________А.Е.Стрижов</t>
  </si>
  <si>
    <t>Перечень инвестиционных проектов инвестиционной программы и план их финансирования  по МУП Грязовецкая ЭТС на 2015 -2019 г *</t>
  </si>
  <si>
    <t xml:space="preserve">План 2015 года </t>
  </si>
  <si>
    <t>План  2016   года</t>
  </si>
  <si>
    <t xml:space="preserve">План 2017     года </t>
  </si>
  <si>
    <t xml:space="preserve">План 2018     года </t>
  </si>
  <si>
    <t xml:space="preserve">План 2019     года </t>
  </si>
  <si>
    <t xml:space="preserve">Перечень инвестиционных проектов на период реализации инвестиционной программы и план их финансирования   по МУП Грязовецкая ЭТС на 2015-2019 годы </t>
  </si>
  <si>
    <t>Стоимость основных этапов работ по реализации инвестиционной программы компании на 2015 -2019 гг по МУП Грязовецкая ЭТС</t>
  </si>
  <si>
    <t xml:space="preserve">План   2017     года </t>
  </si>
  <si>
    <t xml:space="preserve">План   2018     года </t>
  </si>
  <si>
    <t xml:space="preserve">План   2019     года </t>
  </si>
  <si>
    <t>Обновление основных фондов, уменьшение длины  линий- улучшение надежности и качества электроснабжения потребителей</t>
  </si>
  <si>
    <t>Обновление основных фондов</t>
  </si>
  <si>
    <t>Обеспечение резерва  для необходимой степени надежности электроснабжения котельной</t>
  </si>
  <si>
    <t>Источники финансирования инвестиционных программ 
(в прогнозных ценах соответствующих лет без НДС ), млн. рублей по МУП Грязовецкая ЭТС  на 2015-2019 г.</t>
  </si>
  <si>
    <r>
      <t>от «</t>
    </r>
    <r>
      <rPr>
        <u/>
        <sz val="12"/>
        <rFont val="Times New Roman"/>
        <family val="1"/>
        <charset val="204"/>
      </rPr>
      <t>24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марта     </t>
    </r>
    <r>
      <rPr>
        <sz val="12"/>
        <rFont val="Times New Roman"/>
        <family val="1"/>
        <charset val="204"/>
      </rPr>
      <t xml:space="preserve">  2010 г. № 1</t>
    </r>
    <r>
      <rPr>
        <u/>
        <sz val="12"/>
        <rFont val="Times New Roman"/>
        <family val="1"/>
        <charset val="204"/>
      </rPr>
      <t>14</t>
    </r>
  </si>
  <si>
    <t>от «24»    марта       2010 г. № 114</t>
  </si>
  <si>
    <t>Замена ВЛ - 0,4 кВ с ТП -55 ул.Горького - Беляева</t>
  </si>
  <si>
    <t>Замена ВЛ - 0,4 кВ на городской водозабор</t>
  </si>
  <si>
    <t>С.Г.Шалашов</t>
  </si>
  <si>
    <t>6 ноября  2014 года</t>
  </si>
  <si>
    <t>А-50</t>
  </si>
  <si>
    <t>СИП 4*25</t>
  </si>
  <si>
    <t>6 ноября 2014</t>
  </si>
  <si>
    <t>6  ноября  2014 года</t>
  </si>
  <si>
    <t>6  нобря  2014 года</t>
  </si>
  <si>
    <t xml:space="preserve">      Директор  МУП  "ЭТС"</t>
  </si>
  <si>
    <t>год 2012</t>
  </si>
  <si>
    <t>год 2013</t>
  </si>
  <si>
    <t>« 6 »ноября  2014 года</t>
  </si>
  <si>
    <t>не окупается</t>
  </si>
  <si>
    <t>____________________С.Г.Шалашов</t>
  </si>
  <si>
    <t>Финансовые показатели за отчетный период [ 1 квартал    2015 года/ ______ год]</t>
  </si>
  <si>
    <t>«23» апреля  2015  года</t>
  </si>
  <si>
    <t>Форма представления показателей финансовой отчетности   по МУП Грязовецкая ЭТС
(представляется ежеквартально)</t>
  </si>
  <si>
    <t>смета имеется</t>
  </si>
  <si>
    <t>Монтаж оборудования в ТП - 57 (монтаж резервно го питания с ТП 57 на котельную №3)</t>
  </si>
  <si>
    <t>Монтаж  резервного питания на котельную №3 с ТП 57. Прокладка КЛ-0,4 кВ с ТП57 до котельной №3</t>
  </si>
  <si>
    <t>Замена ВЛ - 0,4 кВ с ТП- 10  по ул.Володарского с переключением части потребителей на ТП-28</t>
  </si>
  <si>
    <t>Замена перехода через дорогу ул.Ленина ВЛ - 10 кВ ф.Онега</t>
  </si>
  <si>
    <t xml:space="preserve">Замена проводов от оп.№30 до оп. № 38 ВЛ - 10 кВ ф.Город2 </t>
  </si>
  <si>
    <t>Замена проводов от оп.№ 39 до оп.№105 по ул.Комсомольская ВЛ - 10 кВ ф.Город 2</t>
  </si>
  <si>
    <t>млн.руб.</t>
  </si>
  <si>
    <t xml:space="preserve">План 2016 года </t>
  </si>
  <si>
    <t xml:space="preserve">План 2017 года </t>
  </si>
  <si>
    <t xml:space="preserve">План 2018 года </t>
  </si>
  <si>
    <t xml:space="preserve">План 2019 года </t>
  </si>
  <si>
    <t>Замена ВЛ - 0,4 кВ с ТП- 35 выход "Дома МКСО"</t>
  </si>
  <si>
    <t>Замена ВЛ - 0,4 кВ с ТП 7 выход "Ленина (часть линии)</t>
  </si>
  <si>
    <t xml:space="preserve">Замена ВЛ - 10 кВ ф.Онега переход через железную дорогу </t>
  </si>
  <si>
    <t xml:space="preserve">Объем финансирования </t>
  </si>
  <si>
    <t xml:space="preserve">План  2015 года </t>
  </si>
  <si>
    <t xml:space="preserve">План  2016 года </t>
  </si>
  <si>
    <t xml:space="preserve">План  2017 года </t>
  </si>
  <si>
    <t xml:space="preserve">План  2019 года </t>
  </si>
  <si>
    <t xml:space="preserve">План  2018 года </t>
  </si>
  <si>
    <t>дер. пропит</t>
  </si>
  <si>
    <t>СИП 3х50+1х50</t>
  </si>
  <si>
    <t>Замена ВЛ - 0,4 кВ с ТП 7 выход "Ленина" (часть линии)</t>
  </si>
  <si>
    <t>СИП 3х50+1х50, СИП 4х16</t>
  </si>
  <si>
    <t>СИП3 1х70</t>
  </si>
  <si>
    <t>ж/б (только провода)</t>
  </si>
  <si>
    <t>Монтаж оборудования в ТП - 57 (монтаж резервного  питания  с  ТП 57 на  котельную №3)</t>
  </si>
  <si>
    <t>2015 панель ЩО 70</t>
  </si>
  <si>
    <t>Прогноз ввода/вывода объектов по МУП Грязовекая ЭТС на 2015-2019 г</t>
  </si>
  <si>
    <t>2016 г.</t>
  </si>
  <si>
    <t>2017 г.</t>
  </si>
  <si>
    <t>2018 г.</t>
  </si>
  <si>
    <t>2019 г.</t>
  </si>
  <si>
    <t>Краткое описание инвестиционной программы  по МУП Грязовецкая ЭТС на 2015 - 2019 г</t>
  </si>
  <si>
    <t>смета  имеется</t>
  </si>
  <si>
    <t>Процент 
освоения 
сметной стоимости
на 01.01 2015, %</t>
  </si>
  <si>
    <t>Техническая 
готовность 
объекта
на 01.01.2015, %
**</t>
  </si>
  <si>
    <t>Остаточная 
стоимость 
объекта
на 01.01. 2015 года , 
млн.рублей</t>
  </si>
  <si>
    <t>2015 г.</t>
  </si>
  <si>
    <t>Вологодаская обл.</t>
  </si>
  <si>
    <t>№ п/п</t>
  </si>
  <si>
    <t>№</t>
  </si>
  <si>
    <t>1.</t>
  </si>
  <si>
    <t>1.1.</t>
  </si>
  <si>
    <t>1.2.</t>
  </si>
  <si>
    <t>2.</t>
  </si>
  <si>
    <t>2.1.</t>
  </si>
  <si>
    <t>2.2.</t>
  </si>
  <si>
    <t>2.3.</t>
  </si>
  <si>
    <t>2.4.</t>
  </si>
  <si>
    <t>4.1.</t>
  </si>
  <si>
    <t>4.2.</t>
  </si>
  <si>
    <t>4.3.</t>
  </si>
  <si>
    <t>5.1.</t>
  </si>
  <si>
    <t>5.2.</t>
  </si>
  <si>
    <t>1.3.</t>
  </si>
  <si>
    <t>№№</t>
  </si>
  <si>
    <t>Источник финансирования</t>
  </si>
  <si>
    <t>Причины отклонений</t>
  </si>
  <si>
    <t>всего</t>
  </si>
  <si>
    <t>1 кв</t>
  </si>
  <si>
    <t>2 кв</t>
  </si>
  <si>
    <t>3 кв</t>
  </si>
  <si>
    <t>4 кв</t>
  </si>
  <si>
    <t>план</t>
  </si>
  <si>
    <t>факт</t>
  </si>
  <si>
    <t>ВСЕГО источников финансирования</t>
  </si>
  <si>
    <t>Собственные средства</t>
  </si>
  <si>
    <t>Прибыль, направляемая на инвестиции:</t>
  </si>
  <si>
    <t>1.1.1.</t>
  </si>
  <si>
    <t>Амортизация</t>
  </si>
  <si>
    <t>Возврат НДС</t>
  </si>
  <si>
    <t>1.4.</t>
  </si>
  <si>
    <t>Прочие собственные средства</t>
  </si>
  <si>
    <t xml:space="preserve">1.4.1. </t>
  </si>
  <si>
    <t>Бюджетное финансирование</t>
  </si>
  <si>
    <t>Прочие привлеченные средства</t>
  </si>
  <si>
    <t>II.</t>
  </si>
  <si>
    <t>III.</t>
  </si>
  <si>
    <t>Наименование объекта</t>
  </si>
  <si>
    <t xml:space="preserve">ВСЕГО, </t>
  </si>
  <si>
    <t>Объект 1</t>
  </si>
  <si>
    <t>…</t>
  </si>
  <si>
    <t>Объект 2</t>
  </si>
  <si>
    <t>I.</t>
  </si>
  <si>
    <t>1.1.2.</t>
  </si>
  <si>
    <t>Ввод мощностей</t>
  </si>
  <si>
    <t>Итого</t>
  </si>
  <si>
    <t>Средства внешних инвесторов</t>
  </si>
  <si>
    <t>1.1.3.</t>
  </si>
  <si>
    <t>1.1.3.1.</t>
  </si>
  <si>
    <t>1.1.3.2.</t>
  </si>
  <si>
    <t>в т.ч. инвестиционная составляющая в тарифе</t>
  </si>
  <si>
    <t xml:space="preserve">в т.ч. прибыль со свободного сектора </t>
  </si>
  <si>
    <t>Новое строительство</t>
  </si>
  <si>
    <t>2.5.</t>
  </si>
  <si>
    <t>Наименование проекта</t>
  </si>
  <si>
    <t>МВт, Гкал/час, км, МВА</t>
  </si>
  <si>
    <t>1 кв. 2009 г.</t>
  </si>
  <si>
    <t>2 кв. 2009 г.</t>
  </si>
  <si>
    <t>3 кв. 2009 г.</t>
  </si>
  <si>
    <t>4 кв. 2009 г.</t>
  </si>
  <si>
    <t>млн.рублей</t>
  </si>
  <si>
    <t>Проектная мощность/
протяженность сетей</t>
  </si>
  <si>
    <t>Показатели</t>
  </si>
  <si>
    <t xml:space="preserve">   Всего</t>
  </si>
  <si>
    <t>Выручка от реализации товаров (работ, услуг),   всего</t>
  </si>
  <si>
    <t>Материальные расходы, всего</t>
  </si>
  <si>
    <t>Расходы на оплату труда с учетом ЕСН</t>
  </si>
  <si>
    <t>3.</t>
  </si>
  <si>
    <t>Амортизационные отчисления</t>
  </si>
  <si>
    <t>4.</t>
  </si>
  <si>
    <t>Прочие расходы, всего</t>
  </si>
  <si>
    <t>в том числе</t>
  </si>
  <si>
    <t>Ремонт основных средств</t>
  </si>
  <si>
    <t>в том числе:</t>
  </si>
  <si>
    <t>4.4.</t>
  </si>
  <si>
    <t>4.5.</t>
  </si>
  <si>
    <t>4.6.</t>
  </si>
  <si>
    <t>5.</t>
  </si>
  <si>
    <t>Налоги  и сборы, всего</t>
  </si>
  <si>
    <t>5.3.</t>
  </si>
  <si>
    <t>IV.</t>
  </si>
  <si>
    <t>Внереализационные доходы и расходы (сальдо)</t>
  </si>
  <si>
    <t>Внереализационные доходы, всего</t>
  </si>
  <si>
    <t>Внереализационные расходы, всего</t>
  </si>
  <si>
    <t>V.</t>
  </si>
  <si>
    <t>Прибыль до налоообложения (III + IV)</t>
  </si>
  <si>
    <t>VI.</t>
  </si>
  <si>
    <t>Налог на прибыль</t>
  </si>
  <si>
    <t>VII.</t>
  </si>
  <si>
    <t xml:space="preserve">Чистая прибыль  </t>
  </si>
  <si>
    <t>VIII.</t>
  </si>
  <si>
    <t>млн. рублей</t>
  </si>
  <si>
    <t>МВт/Гкал/ч/км/МВА</t>
  </si>
  <si>
    <t>год 
начала 
сроительства</t>
  </si>
  <si>
    <t>год 
окончания 
строительства</t>
  </si>
  <si>
    <t>X.</t>
  </si>
  <si>
    <t>Привлечение заемных средств</t>
  </si>
  <si>
    <t>в том числе на:</t>
  </si>
  <si>
    <t>XI.</t>
  </si>
  <si>
    <t xml:space="preserve">Погашение заемных средств  </t>
  </si>
  <si>
    <t>XII.</t>
  </si>
  <si>
    <t>XIII.</t>
  </si>
  <si>
    <t>XIV.</t>
  </si>
  <si>
    <t>Справочно:</t>
  </si>
  <si>
    <t>EBITDA</t>
  </si>
  <si>
    <t>в т.ч. в части ДПМ*</t>
  </si>
  <si>
    <t>Долг на конец периода</t>
  </si>
  <si>
    <t>*заполняется ОГК/ТГК</t>
  </si>
  <si>
    <t>2.6.</t>
  </si>
  <si>
    <t>Стадия реализации проекта</t>
  </si>
  <si>
    <t>С/П*</t>
  </si>
  <si>
    <t>* С - строительство, П- проектирование</t>
  </si>
  <si>
    <t>*  план, в соответствии с утвержденной инвестиционной программой,  указать кем и когда утверждена инвестиционная программа</t>
  </si>
  <si>
    <t>в т.ч. от технологического присоединения (для электросетевых компаний)</t>
  </si>
  <si>
    <t>в т.ч. от технологического присоединения генерации</t>
  </si>
  <si>
    <t>в т.ч. от технологического присоединения потребителей</t>
  </si>
  <si>
    <t>в т.ч. средства допэмиссии</t>
  </si>
  <si>
    <t>Привлеченные средства, в т.ч.:</t>
  </si>
  <si>
    <t>Облигационные займы</t>
  </si>
  <si>
    <t>Займы организаций</t>
  </si>
  <si>
    <t>* план в соответствии с утвержденной инвестиционной программой</t>
  </si>
  <si>
    <t>план*</t>
  </si>
  <si>
    <t>Кредиты</t>
  </si>
  <si>
    <t>Наименование инвестиционного проекта__________________________________</t>
  </si>
  <si>
    <t>Вывод  мощностей</t>
  </si>
  <si>
    <t>Вывод мощностей</t>
  </si>
  <si>
    <t>Полная 
стоимость 
строительства **</t>
  </si>
  <si>
    <t>План 
финансирования 
текущего года</t>
  </si>
  <si>
    <t>уточнения стоимости по результатам утвержденной ПСД</t>
  </si>
  <si>
    <t>в том числе за счет</t>
  </si>
  <si>
    <t>уточнения стоимости по результатм закупочных процедур</t>
  </si>
  <si>
    <t>%</t>
  </si>
  <si>
    <t>Оплата процентов за привлеченные кредитные ресурсы</t>
  </si>
  <si>
    <t>Энергосбережение и повышение энергетической эффективности</t>
  </si>
  <si>
    <t xml:space="preserve">Создание систем телемеханики  и связи </t>
  </si>
  <si>
    <t>Установка устройств регулирования напряжения и компенсации реактивной мощности</t>
  </si>
  <si>
    <t>Техническое перевооружение и реконструкция</t>
  </si>
  <si>
    <t>Остаточная стоимость строительства **</t>
  </si>
  <si>
    <t>Отклонение ***</t>
  </si>
  <si>
    <t>факт**</t>
  </si>
  <si>
    <t>** накопленным итогом за год</t>
  </si>
  <si>
    <t>IX.</t>
  </si>
  <si>
    <t>Капитальные вложения</t>
  </si>
  <si>
    <r>
      <t xml:space="preserve">Возмещаемый НДС </t>
    </r>
    <r>
      <rPr>
        <sz val="12"/>
        <rFont val="Times New Roman"/>
        <family val="1"/>
        <charset val="204"/>
      </rPr>
      <t>(поступления)</t>
    </r>
  </si>
  <si>
    <t>в том числе по:</t>
  </si>
  <si>
    <t>в том числе ПТП</t>
  </si>
  <si>
    <t>план**</t>
  </si>
  <si>
    <t>факт***</t>
  </si>
  <si>
    <t>6.1.</t>
  </si>
  <si>
    <t>6.2.</t>
  </si>
  <si>
    <t>6.3.</t>
  </si>
  <si>
    <t>6.4.</t>
  </si>
  <si>
    <t xml:space="preserve">Укрупненный сетевой график выполнения инвестиционного проекта  </t>
  </si>
  <si>
    <t>по состоянию на ____ 20_____ г.</t>
  </si>
  <si>
    <t>Процент исполнения  работ за весь период (%)</t>
  </si>
  <si>
    <t>Основные причины невыполнения</t>
  </si>
  <si>
    <t>начало (дата)</t>
  </si>
  <si>
    <t>окончание (дата)</t>
  </si>
  <si>
    <t>I. Контрольные  этапы реализации инвестиционного проекта для генерирующих компаний</t>
  </si>
  <si>
    <t xml:space="preserve">№ п/п
п/п
</t>
  </si>
  <si>
    <t>Наименование</t>
  </si>
  <si>
    <t>Тип</t>
  </si>
  <si>
    <t xml:space="preserve">Предпроектный этап </t>
  </si>
  <si>
    <t xml:space="preserve">Выбор площадки строительства </t>
  </si>
  <si>
    <t xml:space="preserve">событие </t>
  </si>
  <si>
    <t>Проведение инженерных изысканий на выбранной площадке строительства</t>
  </si>
  <si>
    <t>работа</t>
  </si>
  <si>
    <t>Проектный этап</t>
  </si>
  <si>
    <t>Заключение договора на разработку ТЭО</t>
  </si>
  <si>
    <t>событие</t>
  </si>
  <si>
    <t>Заключение договора на разработку рабочего проекта</t>
  </si>
  <si>
    <t>Разработка и утверждение ТЭО</t>
  </si>
  <si>
    <t>Разработка рабочего проекта</t>
  </si>
  <si>
    <t>Получение положительного заключения государственной экспертизы на ТЭО</t>
  </si>
  <si>
    <t>Получение разрешения на строительство</t>
  </si>
  <si>
    <t>Организационный этап</t>
  </si>
  <si>
    <t>3.1.</t>
  </si>
  <si>
    <t>Заключение договора с генеральным подрядчиком (EPC, EPCM) или договоров с основными подрядчиками</t>
  </si>
  <si>
    <t>3.2.</t>
  </si>
  <si>
    <t>Получение правоустанавливающих документов на земельный участк под строительство</t>
  </si>
  <si>
    <t>3.3.</t>
  </si>
  <si>
    <t xml:space="preserve">Заключение договоров на поставщику основного оборудования </t>
  </si>
  <si>
    <t>3.3.1.</t>
  </si>
  <si>
    <t>График поставки основного оборудования на объект</t>
  </si>
  <si>
    <t>Строительные работы</t>
  </si>
  <si>
    <t>Подготовка площадки строительства</t>
  </si>
  <si>
    <t xml:space="preserve">Строительство основных сооружений (главного корпуса, гидротехнических сооружений, объектов топливного хозяйства, технического водоснабжения и др.) </t>
  </si>
  <si>
    <t>Сдача основных сооружений под монтаж оборудования</t>
  </si>
  <si>
    <t>Монтаж и ввод в работу грузоподъёмных механизмов для монтажа основного оборудования</t>
  </si>
  <si>
    <t>Монтаж  основного оборудования и трубопроводов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</si>
</sst>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1" formatCode="_-* #,##0.00_р_._-;\-* #,##0.00_р_._-;_-* &quot;-&quot;??_р_._-;_-@_-"/>
    <numFmt numFmtId="176" formatCode="######0.0#####"/>
    <numFmt numFmtId="177" formatCode="_-* #,##0;\(#,##0\);_-* &quot;-&quot;??;_-@"/>
    <numFmt numFmtId="180" formatCode="_(* #,##0_);_(* \(#,##0\);_(* &quot;-&quot;_);_(@_)"/>
    <numFmt numFmtId="181" formatCode="#,##0.0"/>
    <numFmt numFmtId="182" formatCode="#,##0.000"/>
    <numFmt numFmtId="183" formatCode="0.0%"/>
    <numFmt numFmtId="184" formatCode="_(* #,##0.00_);_(* \(#,##0.00\);_(* &quot;-&quot;_);_(@_)"/>
    <numFmt numFmtId="185" formatCode="0.000"/>
    <numFmt numFmtId="186" formatCode="0.000000"/>
    <numFmt numFmtId="188" formatCode="#,##0.000000"/>
  </numFmts>
  <fonts count="69" x14ac:knownFonts="1">
    <font>
      <sz val="12"/>
      <name val="Times New Roman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 CYR"/>
    </font>
    <font>
      <sz val="12"/>
      <name val="Times New Roman CYR"/>
    </font>
    <font>
      <b/>
      <i/>
      <sz val="12"/>
      <name val="Times New Roman CYR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  <font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3.5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3.5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color indexed="63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8"/>
      <name val="Times New Roman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7"/>
      <name val="Times New Roman"/>
      <family val="1"/>
      <charset val="204"/>
    </font>
    <font>
      <b/>
      <sz val="17"/>
      <name val="Times New Roman"/>
      <family val="1"/>
      <charset val="204"/>
    </font>
    <font>
      <sz val="15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name val="Times New Roman CYR"/>
      <charset val="204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sz val="14"/>
      <color indexed="1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0" fontId="21" fillId="4" borderId="0" applyNumberFormat="0" applyBorder="0" applyAlignment="0" applyProtection="0"/>
  </cellStyleXfs>
  <cellXfs count="111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Fill="1"/>
    <xf numFmtId="0" fontId="2" fillId="0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2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Border="1" applyAlignment="1">
      <alignment horizontal="left" vertical="top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top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Fill="1" applyBorder="1"/>
    <xf numFmtId="0" fontId="2" fillId="0" borderId="15" xfId="0" applyFont="1" applyFill="1" applyBorder="1"/>
    <xf numFmtId="0" fontId="2" fillId="0" borderId="16" xfId="0" applyFont="1" applyBorder="1" applyAlignment="1">
      <alignment vertical="top"/>
    </xf>
    <xf numFmtId="0" fontId="2" fillId="0" borderId="0" xfId="0" applyFont="1" applyFill="1" applyBorder="1"/>
    <xf numFmtId="0" fontId="22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4" fillId="0" borderId="2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3" fillId="0" borderId="30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/>
    </xf>
    <xf numFmtId="0" fontId="3" fillId="0" borderId="23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3" fillId="0" borderId="3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4"/>
    </xf>
    <xf numFmtId="0" fontId="2" fillId="0" borderId="0" xfId="0" applyFont="1" applyBorder="1" applyAlignment="1">
      <alignment vertical="top"/>
    </xf>
    <xf numFmtId="0" fontId="3" fillId="0" borderId="36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3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16" fontId="3" fillId="0" borderId="13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5" fillId="0" borderId="28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2" xfId="0" applyFont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top" wrapText="1"/>
    </xf>
    <xf numFmtId="0" fontId="29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3" fillId="0" borderId="11" xfId="0" applyNumberFormat="1" applyFont="1" applyFill="1" applyBorder="1" applyAlignment="1">
      <alignment horizontal="center" vertical="top" wrapText="1"/>
    </xf>
    <xf numFmtId="0" fontId="2" fillId="0" borderId="11" xfId="0" applyNumberFormat="1" applyFont="1" applyFill="1" applyBorder="1" applyAlignment="1">
      <alignment horizontal="center" vertical="top" wrapText="1"/>
    </xf>
    <xf numFmtId="0" fontId="2" fillId="0" borderId="23" xfId="0" applyNumberFormat="1" applyFont="1" applyFill="1" applyBorder="1" applyAlignment="1">
      <alignment horizontal="center" vertical="top" wrapText="1"/>
    </xf>
    <xf numFmtId="0" fontId="2" fillId="0" borderId="16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vertical="top"/>
    </xf>
    <xf numFmtId="176" fontId="3" fillId="0" borderId="0" xfId="0" applyNumberFormat="1" applyFont="1" applyFill="1" applyBorder="1" applyAlignment="1">
      <alignment horizontal="right" vertical="top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justify" vertical="top" wrapText="1"/>
    </xf>
    <xf numFmtId="0" fontId="2" fillId="0" borderId="11" xfId="0" applyFont="1" applyFill="1" applyBorder="1" applyAlignment="1">
      <alignment horizontal="justify" vertical="top" wrapText="1"/>
    </xf>
    <xf numFmtId="0" fontId="2" fillId="0" borderId="45" xfId="0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justify" vertical="top" wrapText="1"/>
    </xf>
    <xf numFmtId="0" fontId="3" fillId="0" borderId="4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44" xfId="0" applyFont="1" applyBorder="1" applyAlignment="1">
      <alignment horizontal="center" wrapText="1"/>
    </xf>
    <xf numFmtId="0" fontId="3" fillId="0" borderId="42" xfId="0" applyFont="1" applyBorder="1" applyAlignment="1">
      <alignment vertical="top" wrapText="1"/>
    </xf>
    <xf numFmtId="0" fontId="3" fillId="0" borderId="4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45" xfId="0" applyFont="1" applyBorder="1" applyAlignment="1">
      <alignment vertical="top" wrapText="1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11" xfId="0" applyFont="1" applyBorder="1" applyAlignment="1">
      <alignment horizontal="justify" vertical="center" wrapText="1"/>
    </xf>
    <xf numFmtId="0" fontId="48" fillId="0" borderId="11" xfId="0" applyFont="1" applyBorder="1"/>
    <xf numFmtId="0" fontId="2" fillId="0" borderId="11" xfId="0" applyFont="1" applyBorder="1" applyAlignment="1">
      <alignment horizontal="justify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16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justify" vertical="center"/>
    </xf>
    <xf numFmtId="0" fontId="25" fillId="0" borderId="14" xfId="0" applyFont="1" applyBorder="1" applyAlignment="1">
      <alignment horizontal="center" vertical="center"/>
    </xf>
    <xf numFmtId="0" fontId="3" fillId="0" borderId="33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right" vertical="center"/>
    </xf>
    <xf numFmtId="0" fontId="3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justify" vertical="center" wrapText="1"/>
    </xf>
    <xf numFmtId="0" fontId="3" fillId="0" borderId="35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8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right" vertical="center"/>
    </xf>
    <xf numFmtId="0" fontId="3" fillId="0" borderId="49" xfId="0" applyFont="1" applyBorder="1" applyAlignment="1">
      <alignment horizontal="justify" vertical="center" wrapText="1"/>
    </xf>
    <xf numFmtId="0" fontId="3" fillId="0" borderId="51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/>
    <xf numFmtId="0" fontId="0" fillId="0" borderId="35" xfId="0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justify" vertical="center" wrapText="1"/>
    </xf>
    <xf numFmtId="0" fontId="24" fillId="0" borderId="41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2" fillId="0" borderId="56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2" fillId="0" borderId="55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0" fillId="0" borderId="56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0" borderId="48" xfId="0" applyFont="1" applyBorder="1" applyAlignment="1">
      <alignment horizontal="right" vertical="center"/>
    </xf>
    <xf numFmtId="0" fontId="3" fillId="0" borderId="60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2" fillId="0" borderId="59" xfId="0" applyFon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49" fillId="0" borderId="0" xfId="0" applyFont="1"/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right" vertical="center"/>
    </xf>
    <xf numFmtId="0" fontId="49" fillId="0" borderId="11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24" fillId="0" borderId="28" xfId="0" applyFont="1" applyBorder="1" applyAlignment="1">
      <alignment horizontal="center" vertical="center" wrapText="1"/>
    </xf>
    <xf numFmtId="2" fontId="30" fillId="0" borderId="0" xfId="0" applyNumberFormat="1" applyFont="1" applyAlignment="1">
      <alignment horizontal="right" vertical="top" wrapText="1"/>
    </xf>
    <xf numFmtId="16" fontId="3" fillId="0" borderId="3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24" fillId="0" borderId="27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justify" vertical="center" wrapText="1"/>
    </xf>
    <xf numFmtId="0" fontId="2" fillId="0" borderId="14" xfId="0" applyFont="1" applyFill="1" applyBorder="1"/>
    <xf numFmtId="0" fontId="2" fillId="0" borderId="60" xfId="0" applyFont="1" applyFill="1" applyBorder="1"/>
    <xf numFmtId="0" fontId="2" fillId="0" borderId="62" xfId="0" applyFont="1" applyFill="1" applyBorder="1"/>
    <xf numFmtId="0" fontId="2" fillId="0" borderId="27" xfId="0" applyFont="1" applyFill="1" applyBorder="1"/>
    <xf numFmtId="0" fontId="2" fillId="0" borderId="28" xfId="0" applyFont="1" applyFill="1" applyBorder="1"/>
    <xf numFmtId="0" fontId="2" fillId="0" borderId="11" xfId="0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justify" vertical="center" wrapText="1"/>
    </xf>
    <xf numFmtId="0" fontId="2" fillId="0" borderId="64" xfId="0" applyFont="1" applyBorder="1" applyAlignment="1">
      <alignment horizontal="right" vertical="center"/>
    </xf>
    <xf numFmtId="0" fontId="2" fillId="0" borderId="65" xfId="0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60" xfId="0" applyFont="1" applyBorder="1" applyAlignment="1">
      <alignment horizontal="justify" vertical="center" wrapText="1"/>
    </xf>
    <xf numFmtId="0" fontId="0" fillId="0" borderId="34" xfId="0" applyBorder="1" applyAlignment="1">
      <alignment vertical="center"/>
    </xf>
    <xf numFmtId="0" fontId="0" fillId="0" borderId="61" xfId="0" applyBorder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 wrapText="1"/>
    </xf>
    <xf numFmtId="0" fontId="2" fillId="0" borderId="33" xfId="0" applyFont="1" applyFill="1" applyBorder="1"/>
    <xf numFmtId="0" fontId="2" fillId="0" borderId="32" xfId="0" applyFont="1" applyBorder="1"/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left" vertical="center" wrapText="1"/>
    </xf>
    <xf numFmtId="0" fontId="2" fillId="0" borderId="32" xfId="0" applyFont="1" applyFill="1" applyBorder="1"/>
    <xf numFmtId="0" fontId="2" fillId="0" borderId="31" xfId="0" applyFont="1" applyFill="1" applyBorder="1" applyAlignment="1">
      <alignment horizontal="center" vertical="center" wrapText="1"/>
    </xf>
    <xf numFmtId="0" fontId="31" fillId="0" borderId="0" xfId="0" applyFont="1" applyFill="1"/>
    <xf numFmtId="0" fontId="2" fillId="0" borderId="0" xfId="0" applyFont="1" applyFill="1" applyAlignment="1">
      <alignment horizontal="right"/>
    </xf>
    <xf numFmtId="0" fontId="0" fillId="0" borderId="0" xfId="0" applyFill="1"/>
    <xf numFmtId="2" fontId="30" fillId="0" borderId="0" xfId="0" applyNumberFormat="1" applyFont="1" applyFill="1" applyAlignment="1">
      <alignment horizontal="right" vertical="top" wrapText="1"/>
    </xf>
    <xf numFmtId="0" fontId="31" fillId="0" borderId="0" xfId="0" applyFont="1" applyFill="1" applyAlignment="1">
      <alignment horizontal="right"/>
    </xf>
    <xf numFmtId="0" fontId="32" fillId="0" borderId="17" xfId="0" applyFont="1" applyFill="1" applyBorder="1" applyAlignment="1">
      <alignment horizontal="justify"/>
    </xf>
    <xf numFmtId="0" fontId="31" fillId="0" borderId="17" xfId="0" applyFont="1" applyFill="1" applyBorder="1" applyAlignment="1">
      <alignment horizontal="justify"/>
    </xf>
    <xf numFmtId="0" fontId="31" fillId="0" borderId="66" xfId="0" applyFont="1" applyFill="1" applyBorder="1" applyAlignment="1">
      <alignment horizontal="justify"/>
    </xf>
    <xf numFmtId="0" fontId="32" fillId="0" borderId="17" xfId="0" applyFont="1" applyFill="1" applyBorder="1" applyAlignment="1">
      <alignment vertical="top" wrapText="1"/>
    </xf>
    <xf numFmtId="0" fontId="32" fillId="0" borderId="67" xfId="0" applyFont="1" applyFill="1" applyBorder="1" applyAlignment="1">
      <alignment vertical="top" wrapText="1"/>
    </xf>
    <xf numFmtId="0" fontId="31" fillId="0" borderId="68" xfId="0" applyFont="1" applyFill="1" applyBorder="1" applyAlignment="1">
      <alignment horizontal="justify" vertical="top" wrapText="1"/>
    </xf>
    <xf numFmtId="0" fontId="32" fillId="0" borderId="66" xfId="0" applyFont="1" applyFill="1" applyBorder="1" applyAlignment="1">
      <alignment vertical="top" wrapText="1"/>
    </xf>
    <xf numFmtId="0" fontId="31" fillId="0" borderId="17" xfId="0" applyFont="1" applyFill="1" applyBorder="1" applyAlignment="1">
      <alignment horizontal="justify" vertical="top" wrapText="1"/>
    </xf>
    <xf numFmtId="0" fontId="31" fillId="0" borderId="66" xfId="0" applyFont="1" applyFill="1" applyBorder="1" applyAlignment="1">
      <alignment vertical="top" wrapText="1"/>
    </xf>
    <xf numFmtId="0" fontId="31" fillId="0" borderId="17" xfId="0" applyFont="1" applyFill="1" applyBorder="1" applyAlignment="1">
      <alignment vertical="top" wrapText="1"/>
    </xf>
    <xf numFmtId="0" fontId="31" fillId="0" borderId="17" xfId="0" quotePrefix="1" applyFont="1" applyFill="1" applyBorder="1" applyAlignment="1">
      <alignment vertical="top" wrapText="1"/>
    </xf>
    <xf numFmtId="0" fontId="31" fillId="0" borderId="66" xfId="0" applyFont="1" applyFill="1" applyBorder="1" applyAlignment="1">
      <alignment horizontal="justify" vertical="top" wrapText="1"/>
    </xf>
    <xf numFmtId="0" fontId="31" fillId="0" borderId="69" xfId="0" applyFont="1" applyFill="1" applyBorder="1" applyAlignment="1">
      <alignment vertical="top" wrapText="1"/>
    </xf>
    <xf numFmtId="0" fontId="31" fillId="0" borderId="67" xfId="0" quotePrefix="1" applyFont="1" applyFill="1" applyBorder="1" applyAlignment="1">
      <alignment vertical="top" wrapText="1"/>
    </xf>
    <xf numFmtId="0" fontId="31" fillId="0" borderId="67" xfId="0" applyFont="1" applyFill="1" applyBorder="1" applyAlignment="1">
      <alignment vertical="top" wrapText="1"/>
    </xf>
    <xf numFmtId="0" fontId="32" fillId="0" borderId="67" xfId="0" applyFont="1" applyFill="1" applyBorder="1" applyAlignment="1">
      <alignment horizontal="justify" vertical="top" wrapText="1"/>
    </xf>
    <xf numFmtId="0" fontId="32" fillId="0" borderId="17" xfId="0" applyFont="1" applyFill="1" applyBorder="1" applyAlignment="1">
      <alignment horizontal="justify" vertical="top" wrapText="1"/>
    </xf>
    <xf numFmtId="0" fontId="31" fillId="0" borderId="65" xfId="0" quotePrefix="1" applyFont="1" applyFill="1" applyBorder="1" applyAlignment="1">
      <alignment horizontal="justify" vertical="top" wrapText="1"/>
    </xf>
    <xf numFmtId="0" fontId="31" fillId="0" borderId="44" xfId="0" applyFont="1" applyFill="1" applyBorder="1" applyAlignment="1">
      <alignment horizontal="justify" vertical="top" wrapText="1"/>
    </xf>
    <xf numFmtId="0" fontId="31" fillId="0" borderId="66" xfId="0" applyFont="1" applyFill="1" applyBorder="1" applyAlignment="1">
      <alignment horizontal="left" vertical="top" wrapText="1"/>
    </xf>
    <xf numFmtId="0" fontId="31" fillId="0" borderId="65" xfId="0" applyFont="1" applyFill="1" applyBorder="1" applyAlignment="1">
      <alignment vertical="top" wrapText="1"/>
    </xf>
    <xf numFmtId="0" fontId="32" fillId="0" borderId="66" xfId="0" applyFont="1" applyFill="1" applyBorder="1" applyAlignment="1">
      <alignment horizontal="left" vertical="center" wrapText="1"/>
    </xf>
    <xf numFmtId="0" fontId="31" fillId="0" borderId="65" xfId="0" applyFont="1" applyFill="1" applyBorder="1" applyAlignment="1">
      <alignment horizontal="justify" vertical="top" wrapText="1"/>
    </xf>
    <xf numFmtId="0" fontId="32" fillId="0" borderId="66" xfId="0" applyFont="1" applyFill="1" applyBorder="1" applyAlignment="1">
      <alignment horizontal="center" vertical="center" wrapText="1"/>
    </xf>
    <xf numFmtId="0" fontId="31" fillId="0" borderId="67" xfId="0" applyFont="1" applyFill="1" applyBorder="1"/>
    <xf numFmtId="0" fontId="31" fillId="0" borderId="0" xfId="0" applyFont="1" applyFill="1" applyAlignment="1">
      <alignment horizontal="left" wrapText="1"/>
    </xf>
    <xf numFmtId="1" fontId="32" fillId="0" borderId="0" xfId="0" applyNumberFormat="1" applyFont="1" applyFill="1" applyAlignment="1">
      <alignment horizontal="left" vertical="top"/>
    </xf>
    <xf numFmtId="49" fontId="31" fillId="0" borderId="0" xfId="0" applyNumberFormat="1" applyFont="1" applyFill="1" applyAlignment="1">
      <alignment horizontal="left" vertical="top" wrapText="1"/>
    </xf>
    <xf numFmtId="49" fontId="31" fillId="0" borderId="0" xfId="0" applyNumberFormat="1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2" fillId="0" borderId="26" xfId="0" applyNumberFormat="1" applyFont="1" applyBorder="1" applyAlignment="1">
      <alignment horizontal="center" vertical="top" wrapText="1"/>
    </xf>
    <xf numFmtId="0" fontId="2" fillId="0" borderId="27" xfId="0" applyNumberFormat="1" applyFont="1" applyFill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37" applyFont="1"/>
    <xf numFmtId="0" fontId="2" fillId="0" borderId="0" xfId="37" applyFont="1" applyAlignment="1">
      <alignment horizontal="right"/>
    </xf>
    <xf numFmtId="2" fontId="30" fillId="0" borderId="0" xfId="37" applyNumberFormat="1" applyFont="1" applyAlignment="1">
      <alignment horizontal="right" vertical="top" wrapText="1"/>
    </xf>
    <xf numFmtId="0" fontId="33" fillId="0" borderId="0" xfId="0" applyFont="1"/>
    <xf numFmtId="0" fontId="3" fillId="0" borderId="0" xfId="37" applyFont="1"/>
    <xf numFmtId="177" fontId="3" fillId="0" borderId="14" xfId="37" applyNumberFormat="1" applyFont="1" applyBorder="1" applyAlignment="1">
      <alignment horizontal="center" vertical="center" wrapText="1"/>
    </xf>
    <xf numFmtId="177" fontId="3" fillId="0" borderId="11" xfId="37" applyNumberFormat="1" applyFont="1" applyBorder="1" applyAlignment="1">
      <alignment horizontal="center" wrapText="1"/>
    </xf>
    <xf numFmtId="0" fontId="34" fillId="0" borderId="20" xfId="37" applyFont="1" applyBorder="1" applyAlignment="1">
      <alignment horizontal="center"/>
    </xf>
    <xf numFmtId="177" fontId="3" fillId="24" borderId="11" xfId="37" applyNumberFormat="1" applyFont="1" applyFill="1" applyBorder="1" applyAlignment="1">
      <alignment horizontal="center" vertical="center" wrapText="1"/>
    </xf>
    <xf numFmtId="177" fontId="3" fillId="24" borderId="11" xfId="37" applyNumberFormat="1" applyFont="1" applyFill="1" applyBorder="1" applyAlignment="1">
      <alignment horizontal="center" wrapText="1"/>
    </xf>
    <xf numFmtId="177" fontId="35" fillId="24" borderId="11" xfId="37" applyNumberFormat="1" applyFont="1" applyFill="1" applyBorder="1" applyAlignment="1">
      <alignment horizontal="center" wrapText="1"/>
    </xf>
    <xf numFmtId="177" fontId="2" fillId="0" borderId="11" xfId="37" applyNumberFormat="1" applyFont="1" applyBorder="1" applyAlignment="1">
      <alignment wrapText="1"/>
    </xf>
    <xf numFmtId="177" fontId="2" fillId="0" borderId="11" xfId="37" applyNumberFormat="1" applyFont="1" applyBorder="1" applyAlignment="1">
      <alignment horizontal="left" wrapText="1" indent="1"/>
    </xf>
    <xf numFmtId="177" fontId="29" fillId="0" borderId="11" xfId="37" applyNumberFormat="1" applyFont="1" applyBorder="1" applyAlignment="1">
      <alignment horizontal="left" wrapText="1" indent="2"/>
    </xf>
    <xf numFmtId="177" fontId="2" fillId="0" borderId="11" xfId="37" applyNumberFormat="1" applyFont="1" applyBorder="1"/>
    <xf numFmtId="177" fontId="2" fillId="0" borderId="11" xfId="37" applyNumberFormat="1" applyFont="1" applyBorder="1" applyAlignment="1">
      <alignment vertical="center"/>
    </xf>
    <xf numFmtId="177" fontId="36" fillId="0" borderId="0" xfId="37" applyNumberFormat="1" applyFont="1" applyAlignment="1">
      <alignment wrapText="1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0" xfId="37" applyFont="1" applyAlignment="1">
      <alignment horizontal="center"/>
    </xf>
    <xf numFmtId="0" fontId="40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 wrapText="1"/>
    </xf>
    <xf numFmtId="0" fontId="2" fillId="0" borderId="52" xfId="0" applyFont="1" applyBorder="1" applyAlignment="1">
      <alignment vertical="top"/>
    </xf>
    <xf numFmtId="0" fontId="2" fillId="0" borderId="0" xfId="0" applyFont="1" applyAlignment="1">
      <alignment horizontal="center" wrapText="1"/>
    </xf>
    <xf numFmtId="0" fontId="2" fillId="0" borderId="0" xfId="37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30" fillId="0" borderId="0" xfId="0" applyNumberFormat="1" applyFont="1" applyAlignment="1">
      <alignment horizontal="right" vertical="center" wrapText="1"/>
    </xf>
    <xf numFmtId="1" fontId="2" fillId="0" borderId="27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2" fillId="0" borderId="70" xfId="0" applyFont="1" applyBorder="1" applyAlignment="1">
      <alignment vertical="center"/>
    </xf>
    <xf numFmtId="3" fontId="44" fillId="0" borderId="46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44" fillId="0" borderId="45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44" fillId="0" borderId="71" xfId="0" applyNumberFormat="1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4" fontId="45" fillId="0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46" fillId="0" borderId="0" xfId="0" applyFont="1" applyAlignment="1">
      <alignment vertical="center"/>
    </xf>
    <xf numFmtId="3" fontId="45" fillId="0" borderId="11" xfId="0" applyNumberFormat="1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3" fontId="44" fillId="0" borderId="72" xfId="0" applyNumberFormat="1" applyFont="1" applyBorder="1" applyAlignment="1">
      <alignment vertical="center"/>
    </xf>
    <xf numFmtId="10" fontId="44" fillId="0" borderId="71" xfId="0" applyNumberFormat="1" applyFont="1" applyBorder="1" applyAlignment="1">
      <alignment vertical="center"/>
    </xf>
    <xf numFmtId="9" fontId="44" fillId="0" borderId="72" xfId="0" applyNumberFormat="1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3" fontId="44" fillId="0" borderId="70" xfId="0" applyNumberFormat="1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10" fontId="44" fillId="0" borderId="37" xfId="0" applyNumberFormat="1" applyFont="1" applyBorder="1" applyAlignment="1">
      <alignment vertical="center"/>
    </xf>
    <xf numFmtId="10" fontId="44" fillId="0" borderId="21" xfId="0" applyNumberFormat="1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10" fontId="44" fillId="0" borderId="62" xfId="0" applyNumberFormat="1" applyFont="1" applyBorder="1" applyAlignment="1">
      <alignment vertical="center"/>
    </xf>
    <xf numFmtId="0" fontId="2" fillId="0" borderId="2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10" fontId="44" fillId="0" borderId="11" xfId="0" applyNumberFormat="1" applyFont="1" applyFill="1" applyBorder="1" applyAlignment="1">
      <alignment vertical="center"/>
    </xf>
    <xf numFmtId="10" fontId="44" fillId="0" borderId="12" xfId="0" applyNumberFormat="1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2" fontId="44" fillId="0" borderId="16" xfId="0" applyNumberFormat="1" applyFont="1" applyFill="1" applyBorder="1" applyAlignment="1">
      <alignment vertical="center"/>
    </xf>
    <xf numFmtId="4" fontId="44" fillId="0" borderId="16" xfId="0" applyNumberFormat="1" applyFont="1" applyFill="1" applyBorder="1" applyAlignment="1">
      <alignment vertical="center"/>
    </xf>
    <xf numFmtId="4" fontId="44" fillId="0" borderId="15" xfId="0" applyNumberFormat="1" applyFont="1" applyFill="1" applyBorder="1" applyAlignment="1">
      <alignment vertical="center"/>
    </xf>
    <xf numFmtId="0" fontId="41" fillId="0" borderId="26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vertical="center"/>
    </xf>
    <xf numFmtId="3" fontId="44" fillId="0" borderId="11" xfId="0" applyNumberFormat="1" applyFont="1" applyBorder="1" applyAlignment="1">
      <alignment vertical="center"/>
    </xf>
    <xf numFmtId="3" fontId="44" fillId="0" borderId="12" xfId="0" applyNumberFormat="1" applyFont="1" applyBorder="1" applyAlignment="1">
      <alignment vertical="center"/>
    </xf>
    <xf numFmtId="3" fontId="44" fillId="0" borderId="16" xfId="0" applyNumberFormat="1" applyFont="1" applyBorder="1" applyAlignment="1">
      <alignment vertical="center"/>
    </xf>
    <xf numFmtId="3" fontId="44" fillId="0" borderId="15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1" fontId="2" fillId="0" borderId="2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1" fillId="0" borderId="13" xfId="0" applyFont="1" applyBorder="1" applyAlignment="1">
      <alignment vertical="center"/>
    </xf>
    <xf numFmtId="180" fontId="47" fillId="0" borderId="11" xfId="0" applyNumberFormat="1" applyFont="1" applyBorder="1" applyAlignment="1">
      <alignment vertical="center"/>
    </xf>
    <xf numFmtId="180" fontId="47" fillId="0" borderId="12" xfId="0" applyNumberFormat="1" applyFont="1" applyBorder="1" applyAlignment="1">
      <alignment vertical="center"/>
    </xf>
    <xf numFmtId="180" fontId="44" fillId="0" borderId="11" xfId="0" applyNumberFormat="1" applyFont="1" applyBorder="1" applyAlignment="1">
      <alignment vertical="center"/>
    </xf>
    <xf numFmtId="180" fontId="44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41" fillId="0" borderId="13" xfId="0" applyFont="1" applyBorder="1" applyAlignment="1">
      <alignment horizontal="left" vertical="center"/>
    </xf>
    <xf numFmtId="0" fontId="41" fillId="0" borderId="23" xfId="0" applyFont="1" applyBorder="1" applyAlignment="1">
      <alignment horizontal="left" vertical="center"/>
    </xf>
    <xf numFmtId="180" fontId="47" fillId="0" borderId="16" xfId="0" applyNumberFormat="1" applyFont="1" applyBorder="1" applyAlignment="1">
      <alignment vertical="center"/>
    </xf>
    <xf numFmtId="180" fontId="47" fillId="0" borderId="15" xfId="0" applyNumberFormat="1" applyFont="1" applyBorder="1" applyAlignment="1">
      <alignment vertical="center"/>
    </xf>
    <xf numFmtId="181" fontId="44" fillId="0" borderId="0" xfId="0" applyNumberFormat="1" applyFont="1" applyBorder="1" applyAlignment="1">
      <alignment horizontal="center" vertical="center"/>
    </xf>
    <xf numFmtId="3" fontId="41" fillId="0" borderId="0" xfId="0" applyNumberFormat="1" applyFont="1" applyAlignment="1">
      <alignment vertical="center"/>
    </xf>
    <xf numFmtId="180" fontId="44" fillId="0" borderId="11" xfId="0" applyNumberFormat="1" applyFont="1" applyFill="1" applyBorder="1" applyAlignment="1">
      <alignment vertical="center"/>
    </xf>
    <xf numFmtId="180" fontId="44" fillId="0" borderId="12" xfId="0" applyNumberFormat="1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41" fillId="0" borderId="13" xfId="0" applyFont="1" applyFill="1" applyBorder="1" applyAlignment="1">
      <alignment horizontal="left" vertical="center"/>
    </xf>
    <xf numFmtId="182" fontId="44" fillId="0" borderId="11" xfId="0" applyNumberFormat="1" applyFont="1" applyBorder="1" applyAlignment="1">
      <alignment horizontal="center" vertical="center"/>
    </xf>
    <xf numFmtId="182" fontId="44" fillId="0" borderId="12" xfId="0" applyNumberFormat="1" applyFont="1" applyBorder="1" applyAlignment="1">
      <alignment horizontal="center" vertical="center"/>
    </xf>
    <xf numFmtId="0" fontId="41" fillId="0" borderId="13" xfId="0" applyFont="1" applyFill="1" applyBorder="1" applyAlignment="1">
      <alignment vertical="center"/>
    </xf>
    <xf numFmtId="180" fontId="47" fillId="0" borderId="11" xfId="0" applyNumberFormat="1" applyFont="1" applyFill="1" applyBorder="1" applyAlignment="1">
      <alignment vertical="center"/>
    </xf>
    <xf numFmtId="180" fontId="47" fillId="0" borderId="12" xfId="0" applyNumberFormat="1" applyFont="1" applyFill="1" applyBorder="1" applyAlignment="1">
      <alignment vertical="center"/>
    </xf>
    <xf numFmtId="180" fontId="41" fillId="0" borderId="0" xfId="0" applyNumberFormat="1" applyFont="1" applyBorder="1" applyAlignment="1">
      <alignment vertical="center"/>
    </xf>
    <xf numFmtId="183" fontId="47" fillId="0" borderId="11" xfId="0" applyNumberFormat="1" applyFont="1" applyFill="1" applyBorder="1" applyAlignment="1">
      <alignment vertical="center"/>
    </xf>
    <xf numFmtId="183" fontId="47" fillId="0" borderId="12" xfId="0" applyNumberFormat="1" applyFont="1" applyFill="1" applyBorder="1" applyAlignment="1">
      <alignment vertical="center"/>
    </xf>
    <xf numFmtId="184" fontId="47" fillId="0" borderId="11" xfId="0" applyNumberFormat="1" applyFont="1" applyFill="1" applyBorder="1" applyAlignment="1">
      <alignment vertical="center"/>
    </xf>
    <xf numFmtId="184" fontId="47" fillId="0" borderId="12" xfId="0" applyNumberFormat="1" applyFont="1" applyFill="1" applyBorder="1" applyAlignment="1">
      <alignment vertical="center"/>
    </xf>
    <xf numFmtId="0" fontId="41" fillId="0" borderId="23" xfId="0" applyFont="1" applyFill="1" applyBorder="1" applyAlignment="1">
      <alignment vertical="center"/>
    </xf>
    <xf numFmtId="184" fontId="47" fillId="0" borderId="16" xfId="0" applyNumberFormat="1" applyFont="1" applyFill="1" applyBorder="1" applyAlignment="1">
      <alignment vertical="center"/>
    </xf>
    <xf numFmtId="184" fontId="47" fillId="0" borderId="15" xfId="0" applyNumberFormat="1" applyFont="1" applyFill="1" applyBorder="1" applyAlignment="1">
      <alignment vertical="center"/>
    </xf>
    <xf numFmtId="180" fontId="2" fillId="0" borderId="0" xfId="0" applyNumberFormat="1" applyFont="1" applyAlignment="1">
      <alignment vertical="center"/>
    </xf>
    <xf numFmtId="0" fontId="48" fillId="0" borderId="11" xfId="0" applyFont="1" applyBorder="1" applyAlignment="1">
      <alignment horizontal="center"/>
    </xf>
    <xf numFmtId="0" fontId="48" fillId="0" borderId="11" xfId="0" applyFont="1" applyBorder="1" applyAlignment="1">
      <alignment horizontal="center" vertical="top" wrapText="1"/>
    </xf>
    <xf numFmtId="0" fontId="48" fillId="0" borderId="11" xfId="0" applyFont="1" applyBorder="1" applyAlignment="1">
      <alignment horizontal="right"/>
    </xf>
    <xf numFmtId="0" fontId="48" fillId="0" borderId="11" xfId="0" applyFont="1" applyBorder="1" applyAlignment="1">
      <alignment horizontal="right" vertical="top" wrapText="1"/>
    </xf>
    <xf numFmtId="0" fontId="48" fillId="0" borderId="11" xfId="0" applyFont="1" applyBorder="1" applyAlignment="1">
      <alignment horizontal="left" indent="3"/>
    </xf>
    <xf numFmtId="0" fontId="48" fillId="0" borderId="11" xfId="0" applyFont="1" applyBorder="1" applyAlignment="1">
      <alignment horizontal="left" indent="1"/>
    </xf>
    <xf numFmtId="0" fontId="48" fillId="0" borderId="11" xfId="0" applyFont="1" applyBorder="1" applyAlignment="1">
      <alignment vertical="top" wrapText="1"/>
    </xf>
    <xf numFmtId="0" fontId="48" fillId="0" borderId="11" xfId="0" applyFont="1" applyBorder="1" applyAlignment="1">
      <alignment horizontal="left" indent="2"/>
    </xf>
    <xf numFmtId="185" fontId="2" fillId="0" borderId="11" xfId="0" applyNumberFormat="1" applyFont="1" applyFill="1" applyBorder="1" applyAlignment="1">
      <alignment horizontal="right" vertical="center" wrapText="1"/>
    </xf>
    <xf numFmtId="186" fontId="3" fillId="0" borderId="11" xfId="0" applyNumberFormat="1" applyFont="1" applyFill="1" applyBorder="1" applyAlignment="1">
      <alignment horizontal="right" vertical="center" wrapText="1"/>
    </xf>
    <xf numFmtId="0" fontId="53" fillId="0" borderId="0" xfId="0" applyFont="1"/>
    <xf numFmtId="0" fontId="53" fillId="0" borderId="0" xfId="38" applyFont="1"/>
    <xf numFmtId="0" fontId="53" fillId="0" borderId="0" xfId="0" applyFont="1" applyFill="1"/>
    <xf numFmtId="0" fontId="53" fillId="0" borderId="0" xfId="0" applyFont="1" applyAlignment="1">
      <alignment horizontal="right"/>
    </xf>
    <xf numFmtId="0" fontId="53" fillId="0" borderId="0" xfId="0" applyFont="1" applyFill="1" applyAlignment="1">
      <alignment vertical="center"/>
    </xf>
    <xf numFmtId="0" fontId="55" fillId="0" borderId="0" xfId="0" applyFont="1" applyFill="1" applyBorder="1"/>
    <xf numFmtId="0" fontId="55" fillId="0" borderId="0" xfId="0" applyFont="1" applyBorder="1"/>
    <xf numFmtId="49" fontId="55" fillId="0" borderId="0" xfId="0" applyNumberFormat="1" applyFont="1" applyFill="1" applyBorder="1" applyAlignment="1">
      <alignment horizontal="right"/>
    </xf>
    <xf numFmtId="2" fontId="55" fillId="0" borderId="0" xfId="0" applyNumberFormat="1" applyFont="1" applyBorder="1" applyAlignment="1">
      <alignment horizontal="left"/>
    </xf>
    <xf numFmtId="0" fontId="56" fillId="0" borderId="0" xfId="0" applyFont="1" applyBorder="1"/>
    <xf numFmtId="0" fontId="57" fillId="0" borderId="0" xfId="0" applyFont="1" applyBorder="1"/>
    <xf numFmtId="0" fontId="2" fillId="0" borderId="0" xfId="0" applyFont="1" applyFill="1" applyBorder="1" applyAlignment="1"/>
    <xf numFmtId="171" fontId="2" fillId="0" borderId="0" xfId="44" applyFont="1" applyFill="1" applyBorder="1" applyAlignment="1">
      <alignment horizontal="left" wrapText="1"/>
    </xf>
    <xf numFmtId="171" fontId="2" fillId="0" borderId="0" xfId="44" applyFont="1" applyFill="1" applyBorder="1" applyAlignment="1">
      <alignment horizontal="center" wrapText="1"/>
    </xf>
    <xf numFmtId="171" fontId="3" fillId="0" borderId="0" xfId="44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 vertical="top" wrapText="1"/>
    </xf>
    <xf numFmtId="0" fontId="31" fillId="0" borderId="0" xfId="0" applyFont="1" applyBorder="1" applyAlignment="1">
      <alignment horizontal="left"/>
    </xf>
    <xf numFmtId="0" fontId="54" fillId="0" borderId="0" xfId="0" applyFont="1" applyAlignment="1"/>
    <xf numFmtId="0" fontId="3" fillId="0" borderId="0" xfId="0" applyFont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top"/>
    </xf>
    <xf numFmtId="2" fontId="2" fillId="0" borderId="0" xfId="0" applyNumberFormat="1" applyFont="1" applyAlignment="1">
      <alignment horizontal="right" vertical="top" wrapText="1"/>
    </xf>
    <xf numFmtId="0" fontId="2" fillId="0" borderId="12" xfId="0" applyFont="1" applyFill="1" applyBorder="1" applyAlignment="1">
      <alignment horizontal="right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  <xf numFmtId="186" fontId="2" fillId="0" borderId="11" xfId="0" applyNumberFormat="1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3" fillId="0" borderId="76" xfId="0" applyFont="1" applyBorder="1" applyAlignment="1">
      <alignment horizontal="center"/>
    </xf>
    <xf numFmtId="0" fontId="2" fillId="0" borderId="77" xfId="0" applyFont="1" applyBorder="1" applyAlignment="1">
      <alignment horizontal="center" vertical="top" wrapText="1"/>
    </xf>
    <xf numFmtId="0" fontId="2" fillId="0" borderId="21" xfId="0" applyFont="1" applyFill="1" applyBorder="1" applyAlignment="1">
      <alignment vertical="center" wrapText="1"/>
    </xf>
    <xf numFmtId="0" fontId="2" fillId="0" borderId="21" xfId="0" applyFont="1" applyFill="1" applyBorder="1" applyAlignment="1"/>
    <xf numFmtId="0" fontId="3" fillId="0" borderId="1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right" vertical="center" wrapText="1"/>
    </xf>
    <xf numFmtId="186" fontId="3" fillId="0" borderId="12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2" fillId="0" borderId="27" xfId="0" applyFont="1" applyFill="1" applyBorder="1" applyAlignment="1">
      <alignment horizontal="center" vertical="center" wrapText="1"/>
    </xf>
    <xf numFmtId="186" fontId="3" fillId="0" borderId="28" xfId="0" applyNumberFormat="1" applyFont="1" applyFill="1" applyBorder="1" applyAlignment="1">
      <alignment horizontal="right" vertical="center" wrapText="1"/>
    </xf>
    <xf numFmtId="0" fontId="2" fillId="0" borderId="78" xfId="0" applyFont="1" applyFill="1" applyBorder="1" applyAlignment="1">
      <alignment horizontal="center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186" fontId="2" fillId="0" borderId="0" xfId="0" applyNumberFormat="1" applyFont="1" applyFill="1"/>
    <xf numFmtId="186" fontId="2" fillId="0" borderId="0" xfId="0" applyNumberFormat="1" applyFont="1"/>
    <xf numFmtId="0" fontId="3" fillId="0" borderId="24" xfId="0" applyFont="1" applyBorder="1" applyAlignment="1">
      <alignment horizontal="center" vertical="center" wrapText="1"/>
    </xf>
    <xf numFmtId="186" fontId="2" fillId="0" borderId="20" xfId="0" applyNumberFormat="1" applyFont="1" applyFill="1" applyBorder="1"/>
    <xf numFmtId="0" fontId="59" fillId="0" borderId="0" xfId="0" applyFont="1" applyAlignment="1">
      <alignment horizontal="center"/>
    </xf>
    <xf numFmtId="186" fontId="59" fillId="0" borderId="0" xfId="0" applyNumberFormat="1" applyFont="1" applyAlignment="1">
      <alignment horizontal="center"/>
    </xf>
    <xf numFmtId="0" fontId="60" fillId="0" borderId="0" xfId="0" applyFont="1"/>
    <xf numFmtId="0" fontId="60" fillId="0" borderId="0" xfId="0" applyFont="1" applyFill="1"/>
    <xf numFmtId="186" fontId="60" fillId="0" borderId="0" xfId="0" applyNumberFormat="1" applyFont="1" applyFill="1"/>
    <xf numFmtId="186" fontId="60" fillId="0" borderId="0" xfId="0" applyNumberFormat="1" applyFont="1"/>
    <xf numFmtId="0" fontId="60" fillId="0" borderId="0" xfId="0" applyFont="1" applyAlignment="1">
      <alignment horizontal="right"/>
    </xf>
    <xf numFmtId="2" fontId="61" fillId="0" borderId="0" xfId="0" applyNumberFormat="1" applyFont="1" applyAlignment="1">
      <alignment horizontal="right" vertical="top" wrapText="1"/>
    </xf>
    <xf numFmtId="0" fontId="59" fillId="0" borderId="11" xfId="0" applyFont="1" applyFill="1" applyBorder="1" applyAlignment="1">
      <alignment horizontal="center" vertical="center" wrapText="1"/>
    </xf>
    <xf numFmtId="186" fontId="59" fillId="0" borderId="11" xfId="0" applyNumberFormat="1" applyFont="1" applyFill="1" applyBorder="1" applyAlignment="1">
      <alignment horizontal="center" vertical="center" wrapText="1"/>
    </xf>
    <xf numFmtId="0" fontId="60" fillId="0" borderId="16" xfId="0" applyFont="1" applyFill="1" applyBorder="1" applyAlignment="1">
      <alignment horizontal="center" vertical="center" wrapText="1"/>
    </xf>
    <xf numFmtId="186" fontId="60" fillId="0" borderId="16" xfId="0" applyNumberFormat="1" applyFont="1" applyFill="1" applyBorder="1" applyAlignment="1">
      <alignment horizontal="center" vertical="center" wrapText="1"/>
    </xf>
    <xf numFmtId="0" fontId="60" fillId="0" borderId="15" xfId="0" applyFont="1" applyFill="1" applyBorder="1" applyAlignment="1">
      <alignment horizontal="center" vertical="center" wrapText="1"/>
    </xf>
    <xf numFmtId="0" fontId="59" fillId="0" borderId="31" xfId="0" applyFont="1" applyFill="1" applyBorder="1" applyAlignment="1">
      <alignment horizontal="center" vertical="center" wrapText="1"/>
    </xf>
    <xf numFmtId="0" fontId="59" fillId="0" borderId="33" xfId="0" applyFont="1" applyFill="1" applyBorder="1" applyAlignment="1">
      <alignment horizontal="center" vertical="center" wrapText="1"/>
    </xf>
    <xf numFmtId="0" fontId="60" fillId="0" borderId="33" xfId="0" applyFont="1" applyFill="1" applyBorder="1" applyAlignment="1">
      <alignment horizontal="center" vertical="center" wrapText="1"/>
    </xf>
    <xf numFmtId="186" fontId="59" fillId="0" borderId="33" xfId="0" applyNumberFormat="1" applyFont="1" applyFill="1" applyBorder="1" applyAlignment="1">
      <alignment horizontal="right" vertical="center" wrapText="1"/>
    </xf>
    <xf numFmtId="186" fontId="59" fillId="0" borderId="11" xfId="0" applyNumberFormat="1" applyFont="1" applyFill="1" applyBorder="1" applyAlignment="1">
      <alignment horizontal="right" vertical="center" wrapText="1"/>
    </xf>
    <xf numFmtId="0" fontId="60" fillId="0" borderId="11" xfId="0" applyFont="1" applyFill="1" applyBorder="1" applyAlignment="1">
      <alignment horizontal="center" vertical="center" wrapText="1"/>
    </xf>
    <xf numFmtId="0" fontId="60" fillId="0" borderId="11" xfId="0" applyFont="1" applyFill="1" applyBorder="1" applyAlignment="1">
      <alignment horizontal="left" vertical="center" wrapText="1"/>
    </xf>
    <xf numFmtId="0" fontId="60" fillId="0" borderId="14" xfId="0" applyFont="1" applyFill="1" applyBorder="1" applyAlignment="1">
      <alignment horizontal="right" vertical="center" wrapText="1"/>
    </xf>
    <xf numFmtId="0" fontId="60" fillId="0" borderId="14" xfId="0" applyFont="1" applyFill="1" applyBorder="1" applyAlignment="1">
      <alignment horizontal="left" vertical="center" wrapText="1"/>
    </xf>
    <xf numFmtId="0" fontId="60" fillId="0" borderId="14" xfId="0" applyFont="1" applyFill="1" applyBorder="1" applyAlignment="1">
      <alignment horizontal="center" vertical="center" wrapText="1"/>
    </xf>
    <xf numFmtId="0" fontId="59" fillId="0" borderId="14" xfId="0" applyFont="1" applyFill="1" applyBorder="1" applyAlignment="1">
      <alignment horizontal="center" vertical="center" wrapText="1"/>
    </xf>
    <xf numFmtId="186" fontId="60" fillId="0" borderId="14" xfId="0" applyNumberFormat="1" applyFont="1" applyFill="1" applyBorder="1" applyAlignment="1">
      <alignment horizontal="left" vertical="center" wrapText="1"/>
    </xf>
    <xf numFmtId="186" fontId="60" fillId="0" borderId="14" xfId="0" applyNumberFormat="1" applyFont="1" applyFill="1" applyBorder="1" applyAlignment="1">
      <alignment horizontal="center" vertical="center" wrapText="1"/>
    </xf>
    <xf numFmtId="0" fontId="60" fillId="0" borderId="35" xfId="0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86" fontId="60" fillId="0" borderId="11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center" vertical="center" wrapText="1"/>
    </xf>
    <xf numFmtId="0" fontId="60" fillId="0" borderId="11" xfId="0" applyFont="1" applyFill="1" applyBorder="1" applyAlignment="1">
      <alignment horizontal="right" vertical="center" wrapText="1"/>
    </xf>
    <xf numFmtId="186" fontId="60" fillId="0" borderId="11" xfId="0" applyNumberFormat="1" applyFont="1" applyFill="1" applyBorder="1" applyAlignment="1">
      <alignment horizontal="right" vertical="center" wrapText="1"/>
    </xf>
    <xf numFmtId="185" fontId="60" fillId="0" borderId="11" xfId="0" applyNumberFormat="1" applyFont="1" applyFill="1" applyBorder="1" applyAlignment="1">
      <alignment horizontal="right" vertical="center" wrapText="1"/>
    </xf>
    <xf numFmtId="0" fontId="60" fillId="0" borderId="12" xfId="0" applyFont="1" applyFill="1" applyBorder="1" applyAlignment="1">
      <alignment horizontal="right" vertical="center" wrapText="1"/>
    </xf>
    <xf numFmtId="0" fontId="59" fillId="0" borderId="14" xfId="0" applyFont="1" applyFill="1" applyBorder="1" applyAlignment="1">
      <alignment horizontal="left" vertical="center" wrapText="1"/>
    </xf>
    <xf numFmtId="186" fontId="59" fillId="0" borderId="14" xfId="0" applyNumberFormat="1" applyFont="1" applyFill="1" applyBorder="1" applyAlignment="1">
      <alignment horizontal="right" vertical="center" wrapText="1"/>
    </xf>
    <xf numFmtId="0" fontId="59" fillId="0" borderId="14" xfId="0" applyFont="1" applyFill="1" applyBorder="1" applyAlignment="1">
      <alignment horizontal="right" vertical="center" wrapText="1"/>
    </xf>
    <xf numFmtId="0" fontId="59" fillId="0" borderId="0" xfId="0" applyFont="1"/>
    <xf numFmtId="0" fontId="60" fillId="0" borderId="23" xfId="0" applyFont="1" applyFill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distributed"/>
    </xf>
    <xf numFmtId="0" fontId="63" fillId="0" borderId="11" xfId="0" applyFont="1" applyBorder="1" applyAlignment="1">
      <alignment vertical="center" wrapText="1"/>
    </xf>
    <xf numFmtId="0" fontId="60" fillId="0" borderId="11" xfId="0" applyFont="1" applyBorder="1" applyAlignment="1">
      <alignment horizontal="center" vertical="distributed" wrapText="1"/>
    </xf>
    <xf numFmtId="0" fontId="59" fillId="0" borderId="11" xfId="0" applyFont="1" applyBorder="1" applyAlignment="1">
      <alignment horizontal="center" vertical="distributed"/>
    </xf>
    <xf numFmtId="0" fontId="51" fillId="0" borderId="11" xfId="0" applyFont="1" applyBorder="1" applyAlignment="1">
      <alignment vertical="center" wrapText="1"/>
    </xf>
    <xf numFmtId="0" fontId="59" fillId="0" borderId="11" xfId="0" applyFont="1" applyFill="1" applyBorder="1" applyAlignment="1">
      <alignment horizontal="right" vertical="center" wrapText="1"/>
    </xf>
    <xf numFmtId="186" fontId="51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distributed" wrapText="1"/>
    </xf>
    <xf numFmtId="0" fontId="59" fillId="0" borderId="11" xfId="0" applyFont="1" applyBorder="1" applyAlignment="1">
      <alignment horizontal="center"/>
    </xf>
    <xf numFmtId="0" fontId="60" fillId="0" borderId="11" xfId="0" applyFont="1" applyBorder="1"/>
    <xf numFmtId="16" fontId="59" fillId="0" borderId="11" xfId="0" applyNumberFormat="1" applyFont="1" applyFill="1" applyBorder="1" applyAlignment="1">
      <alignment horizontal="center" vertical="center" wrapText="1"/>
    </xf>
    <xf numFmtId="185" fontId="60" fillId="0" borderId="11" xfId="0" applyNumberFormat="1" applyFont="1" applyFill="1" applyBorder="1" applyAlignment="1">
      <alignment horizontal="center" vertical="center" wrapText="1"/>
    </xf>
    <xf numFmtId="0" fontId="59" fillId="0" borderId="11" xfId="0" applyFont="1" applyFill="1" applyBorder="1" applyAlignment="1">
      <alignment horizontal="left" vertical="center" wrapText="1"/>
    </xf>
    <xf numFmtId="186" fontId="59" fillId="0" borderId="11" xfId="0" applyNumberFormat="1" applyFont="1" applyFill="1" applyBorder="1" applyAlignment="1">
      <alignment horizontal="left" vertical="center" wrapText="1"/>
    </xf>
    <xf numFmtId="186" fontId="60" fillId="0" borderId="11" xfId="0" applyNumberFormat="1" applyFont="1" applyFill="1" applyBorder="1" applyAlignment="1">
      <alignment horizontal="left" vertical="center" wrapText="1"/>
    </xf>
    <xf numFmtId="0" fontId="62" fillId="0" borderId="11" xfId="0" applyFont="1" applyFill="1" applyBorder="1" applyAlignment="1">
      <alignment horizontal="center" vertical="center" wrapText="1"/>
    </xf>
    <xf numFmtId="0" fontId="63" fillId="0" borderId="0" xfId="0" applyFont="1"/>
    <xf numFmtId="0" fontId="63" fillId="0" borderId="0" xfId="0" applyFont="1" applyAlignment="1">
      <alignment vertical="center"/>
    </xf>
    <xf numFmtId="0" fontId="63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51" fillId="0" borderId="11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11" xfId="0" applyFont="1" applyBorder="1" applyAlignment="1">
      <alignment vertical="center" wrapText="1"/>
    </xf>
    <xf numFmtId="0" fontId="51" fillId="0" borderId="13" xfId="0" applyFont="1" applyBorder="1"/>
    <xf numFmtId="0" fontId="51" fillId="0" borderId="11" xfId="0" applyFont="1" applyBorder="1" applyAlignment="1">
      <alignment vertical="center"/>
    </xf>
    <xf numFmtId="0" fontId="51" fillId="0" borderId="11" xfId="0" applyFont="1" applyBorder="1" applyAlignment="1">
      <alignment horizontal="center" vertical="center"/>
    </xf>
    <xf numFmtId="0" fontId="51" fillId="0" borderId="12" xfId="0" applyFont="1" applyBorder="1" applyAlignment="1">
      <alignment vertical="center"/>
    </xf>
    <xf numFmtId="0" fontId="51" fillId="0" borderId="0" xfId="0" applyFont="1"/>
    <xf numFmtId="0" fontId="63" fillId="0" borderId="11" xfId="0" applyFont="1" applyBorder="1" applyAlignment="1">
      <alignment vertical="center"/>
    </xf>
    <xf numFmtId="185" fontId="63" fillId="0" borderId="11" xfId="0" applyNumberFormat="1" applyFont="1" applyBorder="1" applyAlignment="1">
      <alignment horizontal="right" vertical="center"/>
    </xf>
    <xf numFmtId="0" fontId="63" fillId="0" borderId="11" xfId="0" applyFont="1" applyBorder="1" applyAlignment="1">
      <alignment horizontal="right" vertical="center"/>
    </xf>
    <xf numFmtId="0" fontId="63" fillId="0" borderId="11" xfId="0" applyFont="1" applyBorder="1" applyAlignment="1">
      <alignment horizontal="center" vertical="center"/>
    </xf>
    <xf numFmtId="0" fontId="63" fillId="0" borderId="12" xfId="0" applyFont="1" applyBorder="1" applyAlignment="1">
      <alignment vertical="center"/>
    </xf>
    <xf numFmtId="0" fontId="63" fillId="0" borderId="11" xfId="0" applyFont="1" applyBorder="1" applyAlignment="1">
      <alignment horizontal="center" vertical="center" wrapText="1"/>
    </xf>
    <xf numFmtId="1" fontId="63" fillId="0" borderId="11" xfId="0" applyNumberFormat="1" applyFont="1" applyBorder="1" applyAlignment="1">
      <alignment vertical="center"/>
    </xf>
    <xf numFmtId="0" fontId="63" fillId="0" borderId="23" xfId="0" applyFont="1" applyBorder="1"/>
    <xf numFmtId="0" fontId="51" fillId="0" borderId="16" xfId="0" applyFont="1" applyBorder="1" applyAlignment="1">
      <alignment vertical="center"/>
    </xf>
    <xf numFmtId="0" fontId="63" fillId="0" borderId="16" xfId="0" applyFont="1" applyBorder="1" applyAlignment="1">
      <alignment vertical="center"/>
    </xf>
    <xf numFmtId="0" fontId="63" fillId="0" borderId="16" xfId="0" applyFont="1" applyBorder="1" applyAlignment="1">
      <alignment horizontal="center" vertical="center"/>
    </xf>
    <xf numFmtId="0" fontId="63" fillId="0" borderId="15" xfId="0" applyFont="1" applyBorder="1" applyAlignment="1">
      <alignment vertical="center"/>
    </xf>
    <xf numFmtId="0" fontId="3" fillId="0" borderId="74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86" fontId="3" fillId="0" borderId="0" xfId="0" applyNumberFormat="1" applyFont="1" applyAlignment="1">
      <alignment horizontal="center"/>
    </xf>
    <xf numFmtId="185" fontId="2" fillId="0" borderId="0" xfId="0" applyNumberFormat="1" applyFont="1"/>
    <xf numFmtId="185" fontId="53" fillId="0" borderId="0" xfId="38" applyNumberFormat="1" applyFont="1"/>
    <xf numFmtId="185" fontId="53" fillId="0" borderId="0" xfId="0" applyNumberFormat="1" applyFont="1" applyFill="1" applyAlignment="1">
      <alignment vertical="center"/>
    </xf>
    <xf numFmtId="185" fontId="53" fillId="0" borderId="0" xfId="0" applyNumberFormat="1" applyFont="1"/>
    <xf numFmtId="185" fontId="3" fillId="0" borderId="0" xfId="0" applyNumberFormat="1" applyFont="1" applyAlignment="1">
      <alignment horizontal="center"/>
    </xf>
    <xf numFmtId="185" fontId="2" fillId="0" borderId="0" xfId="0" applyNumberFormat="1" applyFont="1" applyFill="1" applyBorder="1" applyAlignment="1">
      <alignment horizontal="center" vertical="center" wrapText="1"/>
    </xf>
    <xf numFmtId="185" fontId="2" fillId="0" borderId="0" xfId="0" applyNumberFormat="1" applyFont="1" applyBorder="1"/>
    <xf numFmtId="185" fontId="55" fillId="0" borderId="0" xfId="0" applyNumberFormat="1" applyFont="1" applyBorder="1"/>
    <xf numFmtId="185" fontId="2" fillId="0" borderId="0" xfId="0" applyNumberFormat="1" applyFont="1" applyBorder="1" applyAlignment="1"/>
    <xf numFmtId="186" fontId="3" fillId="0" borderId="26" xfId="0" applyNumberFormat="1" applyFont="1" applyFill="1" applyBorder="1" applyAlignment="1">
      <alignment horizontal="right" vertical="center" wrapText="1"/>
    </xf>
    <xf numFmtId="186" fontId="3" fillId="0" borderId="13" xfId="0" applyNumberFormat="1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15" xfId="0" applyFont="1" applyFill="1" applyBorder="1" applyAlignment="1">
      <alignment horizontal="right" vertical="center" wrapText="1"/>
    </xf>
    <xf numFmtId="185" fontId="3" fillId="0" borderId="20" xfId="0" applyNumberFormat="1" applyFont="1" applyFill="1" applyBorder="1" applyAlignment="1">
      <alignment horizontal="center" vertical="center" wrapText="1"/>
    </xf>
    <xf numFmtId="185" fontId="2" fillId="0" borderId="60" xfId="0" applyNumberFormat="1" applyFont="1" applyFill="1" applyBorder="1" applyAlignment="1">
      <alignment horizontal="center" vertical="center" wrapText="1"/>
    </xf>
    <xf numFmtId="185" fontId="2" fillId="0" borderId="36" xfId="0" applyNumberFormat="1" applyFont="1" applyFill="1" applyBorder="1" applyAlignment="1">
      <alignment horizontal="center" vertical="center" wrapText="1"/>
    </xf>
    <xf numFmtId="185" fontId="2" fillId="0" borderId="20" xfId="0" applyNumberFormat="1" applyFont="1" applyFill="1" applyBorder="1" applyAlignment="1">
      <alignment horizontal="center" vertical="center" wrapText="1"/>
    </xf>
    <xf numFmtId="185" fontId="2" fillId="0" borderId="20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2" fillId="0" borderId="23" xfId="0" applyFont="1" applyFill="1" applyBorder="1" applyAlignment="1">
      <alignment horizontal="right" vertical="center" wrapText="1"/>
    </xf>
    <xf numFmtId="16" fontId="3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185" fontId="2" fillId="0" borderId="21" xfId="0" applyNumberFormat="1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right" vertical="center" wrapText="1"/>
    </xf>
    <xf numFmtId="186" fontId="3" fillId="0" borderId="56" xfId="0" applyNumberFormat="1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horizontal="right" vertical="center" wrapText="1"/>
    </xf>
    <xf numFmtId="186" fontId="3" fillId="0" borderId="79" xfId="0" applyNumberFormat="1" applyFont="1" applyFill="1" applyBorder="1" applyAlignment="1">
      <alignment horizontal="right" vertical="center" wrapText="1"/>
    </xf>
    <xf numFmtId="186" fontId="3" fillId="0" borderId="19" xfId="0" applyNumberFormat="1" applyFont="1" applyFill="1" applyBorder="1" applyAlignment="1">
      <alignment horizontal="right" vertical="center" wrapText="1"/>
    </xf>
    <xf numFmtId="0" fontId="2" fillId="0" borderId="55" xfId="0" applyFont="1" applyFill="1" applyBorder="1" applyAlignment="1">
      <alignment horizontal="center" vertical="center" wrapText="1"/>
    </xf>
    <xf numFmtId="185" fontId="2" fillId="0" borderId="56" xfId="0" applyNumberFormat="1" applyFont="1" applyFill="1" applyBorder="1" applyAlignment="1">
      <alignment horizontal="right" vertical="center" wrapText="1"/>
    </xf>
    <xf numFmtId="186" fontId="3" fillId="0" borderId="46" xfId="0" applyNumberFormat="1" applyFont="1" applyFill="1" applyBorder="1" applyAlignment="1">
      <alignment horizontal="right" vertical="center" wrapText="1"/>
    </xf>
    <xf numFmtId="186" fontId="3" fillId="0" borderId="45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right" vertical="center" wrapText="1"/>
    </xf>
    <xf numFmtId="0" fontId="2" fillId="0" borderId="71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right" vertical="center" wrapText="1"/>
    </xf>
    <xf numFmtId="185" fontId="2" fillId="0" borderId="29" xfId="0" applyNumberFormat="1" applyFont="1" applyFill="1" applyBorder="1" applyAlignment="1">
      <alignment horizontal="right" vertical="center" wrapText="1"/>
    </xf>
    <xf numFmtId="185" fontId="3" fillId="0" borderId="19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/>
    <xf numFmtId="186" fontId="2" fillId="0" borderId="19" xfId="0" applyNumberFormat="1" applyFont="1" applyFill="1" applyBorder="1" applyAlignment="1">
      <alignment horizontal="right" vertical="center" wrapText="1"/>
    </xf>
    <xf numFmtId="186" fontId="2" fillId="0" borderId="12" xfId="0" applyNumberFormat="1" applyFont="1" applyFill="1" applyBorder="1" applyAlignment="1">
      <alignment horizontal="right" vertical="center" wrapText="1"/>
    </xf>
    <xf numFmtId="186" fontId="2" fillId="0" borderId="13" xfId="0" applyNumberFormat="1" applyFont="1" applyFill="1" applyBorder="1"/>
    <xf numFmtId="0" fontId="2" fillId="0" borderId="23" xfId="0" applyFont="1" applyFill="1" applyBorder="1"/>
    <xf numFmtId="186" fontId="3" fillId="0" borderId="74" xfId="0" applyNumberFormat="1" applyFont="1" applyFill="1" applyBorder="1" applyAlignment="1">
      <alignment horizontal="right" vertical="center" wrapText="1"/>
    </xf>
    <xf numFmtId="0" fontId="2" fillId="0" borderId="74" xfId="0" applyFont="1" applyFill="1" applyBorder="1" applyAlignment="1">
      <alignment horizontal="right" vertical="center" wrapText="1"/>
    </xf>
    <xf numFmtId="186" fontId="3" fillId="0" borderId="76" xfId="0" applyNumberFormat="1" applyFont="1" applyFill="1" applyBorder="1" applyAlignment="1">
      <alignment horizontal="right" vertical="center" wrapText="1"/>
    </xf>
    <xf numFmtId="186" fontId="3" fillId="0" borderId="33" xfId="0" applyNumberFormat="1" applyFont="1" applyFill="1" applyBorder="1" applyAlignment="1">
      <alignment horizontal="right" vertical="center" wrapText="1"/>
    </xf>
    <xf numFmtId="186" fontId="3" fillId="0" borderId="59" xfId="0" applyNumberFormat="1" applyFont="1" applyFill="1" applyBorder="1" applyAlignment="1">
      <alignment horizontal="right" vertical="center" wrapText="1"/>
    </xf>
    <xf numFmtId="0" fontId="2" fillId="0" borderId="77" xfId="0" applyFont="1" applyFill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60" fillId="0" borderId="0" xfId="0" applyFont="1" applyBorder="1"/>
    <xf numFmtId="186" fontId="2" fillId="0" borderId="0" xfId="0" applyNumberFormat="1" applyFont="1" applyFill="1" applyBorder="1" applyAlignment="1">
      <alignment horizontal="right" vertical="center" wrapText="1"/>
    </xf>
    <xf numFmtId="186" fontId="2" fillId="0" borderId="0" xfId="0" applyNumberFormat="1" applyFont="1" applyFill="1" applyBorder="1"/>
    <xf numFmtId="0" fontId="60" fillId="0" borderId="29" xfId="0" applyFont="1" applyFill="1" applyBorder="1" applyAlignment="1">
      <alignment horizontal="center" vertical="center" wrapText="1"/>
    </xf>
    <xf numFmtId="0" fontId="60" fillId="0" borderId="60" xfId="0" applyFont="1" applyFill="1" applyBorder="1" applyAlignment="1">
      <alignment horizontal="center" vertical="center" wrapText="1"/>
    </xf>
    <xf numFmtId="0" fontId="60" fillId="0" borderId="20" xfId="0" applyFont="1" applyFill="1" applyBorder="1" applyAlignment="1">
      <alignment horizontal="center" vertical="center" wrapText="1"/>
    </xf>
    <xf numFmtId="0" fontId="60" fillId="0" borderId="20" xfId="0" applyFont="1" applyFill="1" applyBorder="1" applyAlignment="1">
      <alignment horizontal="right" vertical="center" wrapText="1"/>
    </xf>
    <xf numFmtId="186" fontId="2" fillId="0" borderId="45" xfId="0" applyNumberFormat="1" applyFont="1" applyFill="1" applyBorder="1" applyAlignment="1">
      <alignment horizontal="right" vertical="center" wrapText="1"/>
    </xf>
    <xf numFmtId="185" fontId="63" fillId="0" borderId="11" xfId="0" applyNumberFormat="1" applyFont="1" applyBorder="1" applyAlignment="1">
      <alignment vertical="center"/>
    </xf>
    <xf numFmtId="0" fontId="2" fillId="0" borderId="19" xfId="0" applyFont="1" applyFill="1" applyBorder="1"/>
    <xf numFmtId="186" fontId="2" fillId="0" borderId="19" xfId="0" applyNumberFormat="1" applyFont="1" applyFill="1" applyBorder="1"/>
    <xf numFmtId="0" fontId="2" fillId="0" borderId="78" xfId="0" applyFont="1" applyFill="1" applyBorder="1"/>
    <xf numFmtId="0" fontId="2" fillId="0" borderId="36" xfId="0" applyFont="1" applyFill="1" applyBorder="1"/>
    <xf numFmtId="0" fontId="2" fillId="0" borderId="29" xfId="0" applyFont="1" applyFill="1" applyBorder="1"/>
    <xf numFmtId="0" fontId="2" fillId="0" borderId="79" xfId="0" applyFont="1" applyFill="1" applyBorder="1"/>
    <xf numFmtId="0" fontId="2" fillId="0" borderId="80" xfId="0" applyFont="1" applyFill="1" applyBorder="1"/>
    <xf numFmtId="186" fontId="2" fillId="0" borderId="11" xfId="0" applyNumberFormat="1" applyFont="1" applyFill="1" applyBorder="1"/>
    <xf numFmtId="0" fontId="2" fillId="0" borderId="56" xfId="0" applyFont="1" applyFill="1" applyBorder="1"/>
    <xf numFmtId="0" fontId="2" fillId="0" borderId="56" xfId="0" applyFont="1" applyFill="1" applyBorder="1" applyAlignment="1">
      <alignment horizontal="right"/>
    </xf>
    <xf numFmtId="0" fontId="2" fillId="0" borderId="61" xfId="0" applyFont="1" applyFill="1" applyBorder="1" applyAlignment="1">
      <alignment horizontal="right"/>
    </xf>
    <xf numFmtId="0" fontId="2" fillId="0" borderId="55" xfId="0" applyFont="1" applyFill="1" applyBorder="1" applyAlignment="1">
      <alignment horizontal="right"/>
    </xf>
    <xf numFmtId="0" fontId="2" fillId="0" borderId="41" xfId="0" applyFont="1" applyFill="1" applyBorder="1" applyAlignment="1">
      <alignment horizontal="right"/>
    </xf>
    <xf numFmtId="0" fontId="2" fillId="0" borderId="72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horizontal="left" vertical="center" wrapText="1"/>
    </xf>
    <xf numFmtId="0" fontId="2" fillId="0" borderId="59" xfId="0" applyFont="1" applyFill="1" applyBorder="1"/>
    <xf numFmtId="0" fontId="2" fillId="0" borderId="42" xfId="0" applyFont="1" applyFill="1" applyBorder="1"/>
    <xf numFmtId="0" fontId="2" fillId="0" borderId="82" xfId="0" applyFont="1" applyFill="1" applyBorder="1"/>
    <xf numFmtId="0" fontId="2" fillId="0" borderId="3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vertical="center" wrapText="1"/>
    </xf>
    <xf numFmtId="0" fontId="2" fillId="0" borderId="59" xfId="0" applyFont="1" applyFill="1" applyBorder="1" applyAlignment="1">
      <alignment horizontal="right"/>
    </xf>
    <xf numFmtId="0" fontId="2" fillId="0" borderId="37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right"/>
    </xf>
    <xf numFmtId="0" fontId="3" fillId="0" borderId="10" xfId="0" applyFont="1" applyFill="1" applyBorder="1"/>
    <xf numFmtId="0" fontId="3" fillId="0" borderId="30" xfId="0" applyFont="1" applyFill="1" applyBorder="1"/>
    <xf numFmtId="0" fontId="3" fillId="0" borderId="18" xfId="0" applyFont="1" applyFill="1" applyBorder="1"/>
    <xf numFmtId="0" fontId="3" fillId="0" borderId="17" xfId="0" applyFont="1" applyFill="1" applyBorder="1"/>
    <xf numFmtId="186" fontId="2" fillId="0" borderId="14" xfId="0" applyNumberFormat="1" applyFont="1" applyFill="1" applyBorder="1" applyAlignment="1">
      <alignment horizontal="right" vertical="center" wrapText="1"/>
    </xf>
    <xf numFmtId="186" fontId="2" fillId="0" borderId="56" xfId="0" applyNumberFormat="1" applyFont="1" applyFill="1" applyBorder="1"/>
    <xf numFmtId="186" fontId="3" fillId="0" borderId="57" xfId="0" applyNumberFormat="1" applyFont="1" applyFill="1" applyBorder="1" applyAlignment="1">
      <alignment horizontal="right" vertical="center" wrapText="1"/>
    </xf>
    <xf numFmtId="0" fontId="64" fillId="0" borderId="28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186" fontId="25" fillId="0" borderId="12" xfId="0" applyNumberFormat="1" applyFont="1" applyBorder="1" applyAlignment="1">
      <alignment horizontal="center" vertical="center" wrapText="1"/>
    </xf>
    <xf numFmtId="0" fontId="64" fillId="0" borderId="25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39" fillId="0" borderId="20" xfId="0" applyFont="1" applyBorder="1"/>
    <xf numFmtId="0" fontId="3" fillId="0" borderId="28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 wrapText="1"/>
    </xf>
    <xf numFmtId="188" fontId="2" fillId="0" borderId="0" xfId="0" applyNumberFormat="1" applyFont="1"/>
    <xf numFmtId="188" fontId="2" fillId="0" borderId="0" xfId="0" applyNumberFormat="1" applyFont="1" applyAlignment="1">
      <alignment horizontal="center" vertical="center"/>
    </xf>
    <xf numFmtId="188" fontId="3" fillId="0" borderId="11" xfId="0" applyNumberFormat="1" applyFont="1" applyBorder="1" applyAlignment="1">
      <alignment horizontal="center" vertical="center" wrapText="1"/>
    </xf>
    <xf numFmtId="188" fontId="3" fillId="0" borderId="11" xfId="0" applyNumberFormat="1" applyFont="1" applyFill="1" applyBorder="1" applyAlignment="1">
      <alignment horizontal="center" vertical="center" wrapText="1"/>
    </xf>
    <xf numFmtId="188" fontId="2" fillId="0" borderId="11" xfId="0" applyNumberFormat="1" applyFont="1" applyFill="1" applyBorder="1" applyAlignment="1">
      <alignment horizontal="center" vertical="center" wrapText="1"/>
    </xf>
    <xf numFmtId="188" fontId="2" fillId="0" borderId="11" xfId="0" applyNumberFormat="1" applyFont="1" applyFill="1" applyBorder="1" applyAlignment="1">
      <alignment horizontal="left" vertical="center" wrapText="1"/>
    </xf>
    <xf numFmtId="188" fontId="2" fillId="0" borderId="16" xfId="0" applyNumberFormat="1" applyFont="1" applyFill="1" applyBorder="1" applyAlignment="1">
      <alignment horizontal="center" vertical="center" wrapText="1"/>
    </xf>
    <xf numFmtId="188" fontId="3" fillId="0" borderId="0" xfId="0" applyNumberFormat="1" applyFont="1" applyBorder="1" applyAlignment="1">
      <alignment horizontal="center" vertical="center" wrapText="1"/>
    </xf>
    <xf numFmtId="188" fontId="3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Alignment="1">
      <alignment vertical="top"/>
    </xf>
    <xf numFmtId="188" fontId="2" fillId="0" borderId="0" xfId="0" applyNumberFormat="1" applyFont="1" applyBorder="1" applyAlignment="1">
      <alignment horizontal="left" vertical="top"/>
    </xf>
    <xf numFmtId="188" fontId="2" fillId="0" borderId="0" xfId="0" applyNumberFormat="1" applyFont="1" applyAlignment="1">
      <alignment vertical="top" wrapText="1"/>
    </xf>
    <xf numFmtId="188" fontId="2" fillId="0" borderId="0" xfId="0" applyNumberFormat="1" applyFont="1" applyAlignment="1">
      <alignment horizontal="center" vertical="top" wrapText="1"/>
    </xf>
    <xf numFmtId="188" fontId="2" fillId="0" borderId="0" xfId="0" applyNumberFormat="1" applyFont="1" applyAlignment="1">
      <alignment horizontal="center" vertical="top"/>
    </xf>
    <xf numFmtId="188" fontId="3" fillId="0" borderId="0" xfId="0" applyNumberFormat="1" applyFont="1"/>
    <xf numFmtId="188" fontId="2" fillId="0" borderId="0" xfId="0" applyNumberFormat="1" applyFont="1" applyAlignment="1">
      <alignment horizontal="center"/>
    </xf>
    <xf numFmtId="188" fontId="2" fillId="0" borderId="0" xfId="0" applyNumberFormat="1" applyFont="1" applyBorder="1" applyAlignment="1">
      <alignment horizontal="center" vertical="top"/>
    </xf>
    <xf numFmtId="188" fontId="3" fillId="0" borderId="0" xfId="0" applyNumberFormat="1" applyFont="1" applyAlignment="1">
      <alignment horizontal="center"/>
    </xf>
    <xf numFmtId="0" fontId="3" fillId="25" borderId="13" xfId="0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188" fontId="3" fillId="25" borderId="11" xfId="0" applyNumberFormat="1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188" fontId="2" fillId="0" borderId="11" xfId="0" applyNumberFormat="1" applyFont="1" applyBorder="1"/>
    <xf numFmtId="188" fontId="27" fillId="0" borderId="11" xfId="0" applyNumberFormat="1" applyFont="1" applyFill="1" applyBorder="1" applyAlignment="1">
      <alignment horizontal="center" vertical="center" wrapText="1"/>
    </xf>
    <xf numFmtId="188" fontId="2" fillId="0" borderId="16" xfId="0" applyNumberFormat="1" applyFont="1" applyBorder="1"/>
    <xf numFmtId="188" fontId="2" fillId="0" borderId="0" xfId="0" applyNumberFormat="1" applyFont="1" applyBorder="1"/>
    <xf numFmtId="188" fontId="2" fillId="0" borderId="0" xfId="0" applyNumberFormat="1" applyFont="1" applyFill="1" applyBorder="1"/>
    <xf numFmtId="188" fontId="2" fillId="0" borderId="0" xfId="0" applyNumberFormat="1" applyFont="1" applyFill="1" applyAlignment="1">
      <alignment horizontal="center"/>
    </xf>
    <xf numFmtId="188" fontId="2" fillId="0" borderId="11" xfId="0" applyNumberFormat="1" applyFont="1" applyBorder="1" applyAlignment="1">
      <alignment horizontal="center"/>
    </xf>
    <xf numFmtId="188" fontId="2" fillId="0" borderId="16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center"/>
    </xf>
    <xf numFmtId="188" fontId="2" fillId="0" borderId="0" xfId="0" applyNumberFormat="1" applyFont="1" applyFill="1" applyBorder="1" applyAlignment="1">
      <alignment horizontal="center"/>
    </xf>
    <xf numFmtId="188" fontId="2" fillId="0" borderId="0" xfId="0" applyNumberFormat="1" applyFont="1" applyAlignment="1">
      <alignment horizontal="center" wrapText="1"/>
    </xf>
    <xf numFmtId="188" fontId="2" fillId="0" borderId="11" xfId="0" applyNumberFormat="1" applyFont="1" applyBorder="1" applyAlignment="1">
      <alignment horizontal="center" vertical="center"/>
    </xf>
    <xf numFmtId="188" fontId="2" fillId="25" borderId="11" xfId="0" applyNumberFormat="1" applyFont="1" applyFill="1" applyBorder="1" applyAlignment="1">
      <alignment horizontal="center"/>
    </xf>
    <xf numFmtId="0" fontId="2" fillId="25" borderId="12" xfId="0" applyFont="1" applyFill="1" applyBorder="1"/>
    <xf numFmtId="0" fontId="2" fillId="0" borderId="1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/>
    </xf>
    <xf numFmtId="0" fontId="2" fillId="25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88" fontId="2" fillId="0" borderId="11" xfId="0" applyNumberFormat="1" applyFont="1" applyFill="1" applyBorder="1" applyAlignment="1">
      <alignment horizontal="center" vertical="center"/>
    </xf>
    <xf numFmtId="188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5" fillId="0" borderId="11" xfId="0" applyFont="1" applyFill="1" applyBorder="1" applyAlignment="1">
      <alignment horizontal="center" vertical="center"/>
    </xf>
    <xf numFmtId="185" fontId="2" fillId="0" borderId="11" xfId="0" applyNumberFormat="1" applyFont="1" applyFill="1" applyBorder="1" applyAlignment="1">
      <alignment horizontal="center" vertical="center"/>
    </xf>
    <xf numFmtId="188" fontId="3" fillId="0" borderId="16" xfId="0" applyNumberFormat="1" applyFont="1" applyBorder="1" applyAlignment="1">
      <alignment horizontal="center" vertical="center" wrapText="1"/>
    </xf>
    <xf numFmtId="188" fontId="2" fillId="0" borderId="33" xfId="0" applyNumberFormat="1" applyFont="1" applyFill="1" applyBorder="1" applyAlignment="1">
      <alignment horizontal="center" vertical="center" wrapText="1"/>
    </xf>
    <xf numFmtId="188" fontId="2" fillId="0" borderId="16" xfId="0" applyNumberFormat="1" applyFont="1" applyFill="1" applyBorder="1" applyAlignment="1">
      <alignment horizontal="left" vertical="center" wrapText="1"/>
    </xf>
    <xf numFmtId="188" fontId="2" fillId="0" borderId="33" xfId="0" applyNumberFormat="1" applyFont="1" applyFill="1" applyBorder="1" applyAlignment="1">
      <alignment horizontal="left" vertical="center" wrapText="1"/>
    </xf>
    <xf numFmtId="188" fontId="2" fillId="0" borderId="11" xfId="0" applyNumberFormat="1" applyFont="1" applyFill="1" applyBorder="1"/>
    <xf numFmtId="188" fontId="2" fillId="0" borderId="16" xfId="0" applyNumberFormat="1" applyFont="1" applyFill="1" applyBorder="1"/>
    <xf numFmtId="188" fontId="2" fillId="0" borderId="33" xfId="0" applyNumberFormat="1" applyFont="1" applyFill="1" applyBorder="1"/>
    <xf numFmtId="188" fontId="2" fillId="0" borderId="33" xfId="0" applyNumberFormat="1" applyFont="1" applyBorder="1"/>
    <xf numFmtId="0" fontId="2" fillId="25" borderId="13" xfId="0" applyFont="1" applyFill="1" applyBorder="1" applyAlignment="1">
      <alignment horizontal="center" vertical="center"/>
    </xf>
    <xf numFmtId="0" fontId="2" fillId="25" borderId="11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/>
    </xf>
    <xf numFmtId="182" fontId="3" fillId="0" borderId="31" xfId="0" applyNumberFormat="1" applyFont="1" applyBorder="1" applyAlignment="1">
      <alignment horizontal="center"/>
    </xf>
    <xf numFmtId="182" fontId="3" fillId="0" borderId="59" xfId="0" applyNumberFormat="1" applyFont="1" applyBorder="1" applyAlignment="1">
      <alignment horizontal="center"/>
    </xf>
    <xf numFmtId="182" fontId="3" fillId="0" borderId="13" xfId="0" applyNumberFormat="1" applyFont="1" applyBorder="1" applyAlignment="1">
      <alignment horizontal="center"/>
    </xf>
    <xf numFmtId="182" fontId="3" fillId="0" borderId="11" xfId="0" applyNumberFormat="1" applyFont="1" applyBorder="1" applyAlignment="1">
      <alignment horizontal="center"/>
    </xf>
    <xf numFmtId="182" fontId="3" fillId="0" borderId="12" xfId="0" applyNumberFormat="1" applyFont="1" applyBorder="1" applyAlignment="1">
      <alignment horizontal="center"/>
    </xf>
    <xf numFmtId="182" fontId="3" fillId="0" borderId="56" xfId="0" applyNumberFormat="1" applyFont="1" applyBorder="1" applyAlignment="1">
      <alignment horizontal="center"/>
    </xf>
    <xf numFmtId="182" fontId="3" fillId="0" borderId="20" xfId="0" applyNumberFormat="1" applyFont="1" applyBorder="1" applyAlignment="1">
      <alignment horizontal="center"/>
    </xf>
    <xf numFmtId="182" fontId="2" fillId="0" borderId="23" xfId="0" applyNumberFormat="1" applyFont="1" applyBorder="1" applyAlignment="1">
      <alignment vertical="top"/>
    </xf>
    <xf numFmtId="182" fontId="2" fillId="0" borderId="16" xfId="0" applyNumberFormat="1" applyFont="1" applyBorder="1" applyAlignment="1">
      <alignment vertical="top"/>
    </xf>
    <xf numFmtId="182" fontId="2" fillId="0" borderId="15" xfId="0" applyNumberFormat="1" applyFont="1" applyBorder="1" applyAlignment="1">
      <alignment vertical="top"/>
    </xf>
    <xf numFmtId="182" fontId="2" fillId="0" borderId="15" xfId="0" applyNumberFormat="1" applyFont="1" applyBorder="1"/>
    <xf numFmtId="0" fontId="49" fillId="0" borderId="12" xfId="0" applyFont="1" applyBorder="1" applyAlignment="1">
      <alignment vertical="center"/>
    </xf>
    <xf numFmtId="185" fontId="49" fillId="0" borderId="11" xfId="0" applyNumberFormat="1" applyFont="1" applyBorder="1" applyAlignment="1">
      <alignment vertical="center"/>
    </xf>
    <xf numFmtId="0" fontId="49" fillId="0" borderId="23" xfId="0" applyFont="1" applyBorder="1"/>
    <xf numFmtId="0" fontId="49" fillId="0" borderId="16" xfId="0" applyFont="1" applyBorder="1" applyAlignment="1">
      <alignment vertical="center"/>
    </xf>
    <xf numFmtId="0" fontId="49" fillId="0" borderId="15" xfId="0" applyFont="1" applyBorder="1" applyAlignment="1">
      <alignment vertical="center"/>
    </xf>
    <xf numFmtId="0" fontId="49" fillId="0" borderId="11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185" fontId="49" fillId="0" borderId="0" xfId="0" applyNumberFormat="1" applyFont="1" applyAlignment="1">
      <alignment horizontal="center" vertical="center"/>
    </xf>
    <xf numFmtId="185" fontId="40" fillId="0" borderId="11" xfId="0" applyNumberFormat="1" applyFont="1" applyBorder="1" applyAlignment="1">
      <alignment horizontal="center" vertical="center"/>
    </xf>
    <xf numFmtId="185" fontId="49" fillId="0" borderId="16" xfId="0" applyNumberFormat="1" applyFont="1" applyBorder="1" applyAlignment="1">
      <alignment horizontal="center" vertical="center"/>
    </xf>
    <xf numFmtId="185" fontId="66" fillId="0" borderId="11" xfId="0" applyNumberFormat="1" applyFont="1" applyFill="1" applyBorder="1" applyAlignment="1">
      <alignment horizontal="left" wrapText="1"/>
    </xf>
    <xf numFmtId="185" fontId="67" fillId="26" borderId="11" xfId="0" applyNumberFormat="1" applyFont="1" applyFill="1" applyBorder="1" applyAlignment="1">
      <alignment horizontal="left" wrapText="1"/>
    </xf>
    <xf numFmtId="185" fontId="67" fillId="26" borderId="11" xfId="0" applyNumberFormat="1" applyFont="1" applyFill="1" applyBorder="1" applyAlignment="1">
      <alignment horizontal="left" vertical="top" wrapText="1"/>
    </xf>
    <xf numFmtId="185" fontId="2" fillId="0" borderId="11" xfId="0" applyNumberFormat="1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82" fontId="2" fillId="0" borderId="41" xfId="0" applyNumberFormat="1" applyFont="1" applyBorder="1" applyAlignment="1">
      <alignment vertical="top"/>
    </xf>
    <xf numFmtId="182" fontId="2" fillId="0" borderId="29" xfId="0" applyNumberFormat="1" applyFont="1" applyBorder="1" applyAlignment="1">
      <alignment vertical="top"/>
    </xf>
    <xf numFmtId="0" fontId="2" fillId="0" borderId="76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/>
    </xf>
    <xf numFmtId="0" fontId="2" fillId="0" borderId="37" xfId="0" applyFont="1" applyFill="1" applyBorder="1" applyAlignment="1">
      <alignment horizontal="left" vertical="center" wrapText="1"/>
    </xf>
    <xf numFmtId="185" fontId="66" fillId="0" borderId="21" xfId="0" applyNumberFormat="1" applyFont="1" applyFill="1" applyBorder="1" applyAlignment="1">
      <alignment horizontal="left" wrapText="1"/>
    </xf>
    <xf numFmtId="185" fontId="67" fillId="26" borderId="21" xfId="0" applyNumberFormat="1" applyFont="1" applyFill="1" applyBorder="1" applyAlignment="1">
      <alignment horizontal="left" wrapText="1"/>
    </xf>
    <xf numFmtId="185" fontId="67" fillId="26" borderId="21" xfId="0" applyNumberFormat="1" applyFont="1" applyFill="1" applyBorder="1" applyAlignment="1">
      <alignment horizontal="left" vertical="top" wrapText="1"/>
    </xf>
    <xf numFmtId="182" fontId="2" fillId="0" borderId="56" xfId="0" applyNumberFormat="1" applyFont="1" applyBorder="1" applyAlignment="1">
      <alignment horizontal="center" vertical="center"/>
    </xf>
    <xf numFmtId="185" fontId="2" fillId="0" borderId="0" xfId="0" applyNumberFormat="1" applyFont="1" applyAlignment="1">
      <alignment horizontal="center" vertical="center"/>
    </xf>
    <xf numFmtId="185" fontId="3" fillId="0" borderId="0" xfId="0" applyNumberFormat="1" applyFont="1" applyAlignment="1">
      <alignment horizontal="center" vertical="center"/>
    </xf>
    <xf numFmtId="185" fontId="2" fillId="0" borderId="11" xfId="0" applyNumberFormat="1" applyFont="1" applyBorder="1" applyAlignment="1">
      <alignment horizontal="center" vertical="center" wrapText="1"/>
    </xf>
    <xf numFmtId="185" fontId="3" fillId="0" borderId="11" xfId="0" applyNumberFormat="1" applyFont="1" applyBorder="1" applyAlignment="1">
      <alignment horizontal="center" vertical="center"/>
    </xf>
    <xf numFmtId="185" fontId="2" fillId="25" borderId="11" xfId="0" applyNumberFormat="1" applyFont="1" applyFill="1" applyBorder="1" applyAlignment="1">
      <alignment horizontal="center" vertical="center"/>
    </xf>
    <xf numFmtId="185" fontId="2" fillId="0" borderId="16" xfId="0" applyNumberFormat="1" applyFont="1" applyBorder="1" applyAlignment="1">
      <alignment horizontal="center" vertical="center"/>
    </xf>
    <xf numFmtId="188" fontId="68" fillId="0" borderId="0" xfId="0" applyNumberFormat="1" applyFont="1" applyAlignment="1"/>
    <xf numFmtId="0" fontId="3" fillId="0" borderId="0" xfId="0" applyFont="1" applyAlignment="1">
      <alignment horizontal="left" wrapText="1"/>
    </xf>
    <xf numFmtId="0" fontId="3" fillId="0" borderId="75" xfId="0" applyFont="1" applyBorder="1" applyAlignment="1">
      <alignment horizontal="center"/>
    </xf>
    <xf numFmtId="182" fontId="3" fillId="0" borderId="34" xfId="0" applyNumberFormat="1" applyFont="1" applyBorder="1" applyAlignment="1">
      <alignment horizontal="center"/>
    </xf>
    <xf numFmtId="182" fontId="3" fillId="0" borderId="14" xfId="0" applyNumberFormat="1" applyFont="1" applyBorder="1" applyAlignment="1">
      <alignment horizontal="center"/>
    </xf>
    <xf numFmtId="182" fontId="3" fillId="0" borderId="35" xfId="0" applyNumberFormat="1" applyFont="1" applyBorder="1" applyAlignment="1">
      <alignment horizontal="center"/>
    </xf>
    <xf numFmtId="182" fontId="3" fillId="0" borderId="61" xfId="0" applyNumberFormat="1" applyFont="1" applyBorder="1" applyAlignment="1">
      <alignment horizontal="center"/>
    </xf>
    <xf numFmtId="182" fontId="3" fillId="0" borderId="60" xfId="0" applyNumberFormat="1" applyFont="1" applyBorder="1" applyAlignment="1">
      <alignment horizontal="center"/>
    </xf>
    <xf numFmtId="0" fontId="49" fillId="0" borderId="14" xfId="0" applyFont="1" applyBorder="1" applyAlignment="1">
      <alignment vertical="center"/>
    </xf>
    <xf numFmtId="0" fontId="49" fillId="0" borderId="35" xfId="0" applyFont="1" applyBorder="1" applyAlignment="1">
      <alignment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182" fontId="3" fillId="0" borderId="19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86" fontId="2" fillId="0" borderId="11" xfId="0" applyNumberFormat="1" applyFont="1" applyFill="1" applyBorder="1" applyAlignment="1">
      <alignment horizontal="center" vertical="center" wrapText="1"/>
    </xf>
    <xf numFmtId="186" fontId="3" fillId="0" borderId="11" xfId="0" applyNumberFormat="1" applyFont="1" applyFill="1" applyBorder="1" applyAlignment="1">
      <alignment horizontal="center" vertical="center" wrapText="1"/>
    </xf>
    <xf numFmtId="186" fontId="2" fillId="0" borderId="16" xfId="0" applyNumberFormat="1" applyFont="1" applyFill="1" applyBorder="1" applyAlignment="1">
      <alignment horizontal="center" vertical="center" wrapText="1"/>
    </xf>
    <xf numFmtId="186" fontId="2" fillId="25" borderId="11" xfId="0" applyNumberFormat="1" applyFont="1" applyFill="1" applyBorder="1" applyAlignment="1">
      <alignment horizontal="center" vertical="center" wrapText="1"/>
    </xf>
    <xf numFmtId="188" fontId="3" fillId="0" borderId="33" xfId="0" applyNumberFormat="1" applyFont="1" applyFill="1" applyBorder="1" applyAlignment="1">
      <alignment horizontal="right" vertical="center" wrapText="1"/>
    </xf>
    <xf numFmtId="188" fontId="2" fillId="25" borderId="11" xfId="0" applyNumberFormat="1" applyFont="1" applyFill="1" applyBorder="1" applyAlignment="1">
      <alignment horizontal="right" vertical="center" wrapText="1"/>
    </xf>
    <xf numFmtId="188" fontId="2" fillId="0" borderId="11" xfId="0" applyNumberFormat="1" applyFont="1" applyFill="1" applyBorder="1" applyAlignment="1">
      <alignment horizontal="right" vertical="center" wrapText="1"/>
    </xf>
    <xf numFmtId="188" fontId="3" fillId="0" borderId="11" xfId="0" applyNumberFormat="1" applyFont="1" applyFill="1" applyBorder="1" applyAlignment="1">
      <alignment horizontal="right" vertical="center" wrapText="1"/>
    </xf>
    <xf numFmtId="185" fontId="49" fillId="0" borderId="14" xfId="0" applyNumberFormat="1" applyFont="1" applyBorder="1" applyAlignment="1">
      <alignment vertical="center"/>
    </xf>
    <xf numFmtId="182" fontId="2" fillId="0" borderId="61" xfId="0" applyNumberFormat="1" applyFont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 wrapText="1"/>
    </xf>
    <xf numFmtId="182" fontId="3" fillId="0" borderId="26" xfId="0" applyNumberFormat="1" applyFont="1" applyBorder="1" applyAlignment="1">
      <alignment horizontal="center"/>
    </xf>
    <xf numFmtId="182" fontId="3" fillId="0" borderId="27" xfId="0" applyNumberFormat="1" applyFont="1" applyBorder="1" applyAlignment="1">
      <alignment horizontal="center"/>
    </xf>
    <xf numFmtId="182" fontId="3" fillId="0" borderId="28" xfId="0" applyNumberFormat="1" applyFont="1" applyBorder="1" applyAlignment="1">
      <alignment horizontal="center"/>
    </xf>
    <xf numFmtId="182" fontId="3" fillId="0" borderId="55" xfId="0" applyNumberFormat="1" applyFont="1" applyBorder="1" applyAlignment="1">
      <alignment horizontal="center"/>
    </xf>
    <xf numFmtId="182" fontId="3" fillId="0" borderId="36" xfId="0" applyNumberFormat="1" applyFont="1" applyBorder="1" applyAlignment="1">
      <alignment horizontal="center"/>
    </xf>
    <xf numFmtId="185" fontId="66" fillId="0" borderId="16" xfId="0" applyNumberFormat="1" applyFont="1" applyFill="1" applyBorder="1" applyAlignment="1">
      <alignment horizontal="left" wrapText="1"/>
    </xf>
    <xf numFmtId="185" fontId="23" fillId="26" borderId="11" xfId="0" applyNumberFormat="1" applyFont="1" applyFill="1" applyBorder="1" applyAlignment="1">
      <alignment horizontal="left" wrapText="1"/>
    </xf>
    <xf numFmtId="185" fontId="23" fillId="26" borderId="14" xfId="0" applyNumberFormat="1" applyFont="1" applyFill="1" applyBorder="1" applyAlignment="1">
      <alignment horizontal="left" wrapText="1"/>
    </xf>
    <xf numFmtId="2" fontId="3" fillId="0" borderId="73" xfId="0" applyNumberFormat="1" applyFont="1" applyBorder="1" applyAlignment="1">
      <alignment horizontal="center" wrapText="1"/>
    </xf>
    <xf numFmtId="2" fontId="3" fillId="0" borderId="46" xfId="0" applyNumberFormat="1" applyFont="1" applyBorder="1" applyAlignment="1">
      <alignment horizont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3" fillId="0" borderId="7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59" fillId="0" borderId="27" xfId="0" applyFont="1" applyBorder="1" applyAlignment="1">
      <alignment horizontal="center"/>
    </xf>
    <xf numFmtId="0" fontId="59" fillId="0" borderId="36" xfId="0" applyFont="1" applyBorder="1" applyAlignment="1">
      <alignment horizontal="center"/>
    </xf>
    <xf numFmtId="0" fontId="59" fillId="0" borderId="28" xfId="0" applyFont="1" applyBorder="1" applyAlignment="1">
      <alignment horizontal="center"/>
    </xf>
    <xf numFmtId="0" fontId="59" fillId="0" borderId="27" xfId="0" applyFont="1" applyFill="1" applyBorder="1" applyAlignment="1">
      <alignment horizontal="center" vertical="center" wrapText="1"/>
    </xf>
    <xf numFmtId="0" fontId="59" fillId="0" borderId="11" xfId="0" applyFont="1" applyFill="1" applyBorder="1" applyAlignment="1">
      <alignment horizontal="center" vertical="center" wrapText="1"/>
    </xf>
    <xf numFmtId="0" fontId="59" fillId="0" borderId="16" xfId="0" applyFont="1" applyFill="1" applyBorder="1" applyAlignment="1">
      <alignment horizontal="center" vertical="center" wrapText="1"/>
    </xf>
    <xf numFmtId="186" fontId="59" fillId="0" borderId="27" xfId="0" applyNumberFormat="1" applyFont="1" applyFill="1" applyBorder="1" applyAlignment="1">
      <alignment horizontal="center" vertical="center" wrapText="1"/>
    </xf>
    <xf numFmtId="186" fontId="59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9" fillId="0" borderId="26" xfId="0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0" fontId="59" fillId="0" borderId="23" xfId="0" applyFont="1" applyFill="1" applyBorder="1" applyAlignment="1">
      <alignment horizontal="center" vertical="center" wrapText="1"/>
    </xf>
    <xf numFmtId="0" fontId="62" fillId="0" borderId="11" xfId="0" applyFont="1" applyFill="1" applyBorder="1" applyAlignment="1">
      <alignment horizontal="center" vertical="center" wrapText="1"/>
    </xf>
    <xf numFmtId="0" fontId="60" fillId="0" borderId="11" xfId="0" applyFont="1" applyBorder="1" applyAlignment="1">
      <alignment horizontal="center" wrapText="1"/>
    </xf>
    <xf numFmtId="0" fontId="60" fillId="0" borderId="11" xfId="0" applyFont="1" applyBorder="1" applyAlignment="1">
      <alignment horizontal="center"/>
    </xf>
    <xf numFmtId="0" fontId="51" fillId="0" borderId="11" xfId="0" applyFont="1" applyBorder="1" applyAlignment="1">
      <alignment horizontal="center" vertical="center" wrapText="1"/>
    </xf>
    <xf numFmtId="0" fontId="59" fillId="0" borderId="20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center" vertical="center" wrapText="1"/>
    </xf>
    <xf numFmtId="0" fontId="59" fillId="0" borderId="56" xfId="0" applyFont="1" applyFill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185" fontId="2" fillId="0" borderId="20" xfId="0" applyNumberFormat="1" applyFont="1" applyBorder="1" applyAlignment="1">
      <alignment horizontal="center" vertical="top"/>
    </xf>
    <xf numFmtId="185" fontId="2" fillId="0" borderId="56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3" fillId="0" borderId="33" xfId="0" applyFont="1" applyBorder="1" applyAlignment="1">
      <alignment horizontal="center"/>
    </xf>
    <xf numFmtId="0" fontId="2" fillId="0" borderId="29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185" fontId="2" fillId="0" borderId="11" xfId="0" applyNumberFormat="1" applyFont="1" applyBorder="1" applyAlignment="1">
      <alignment horizontal="center" vertical="top"/>
    </xf>
    <xf numFmtId="185" fontId="2" fillId="0" borderId="12" xfId="0" applyNumberFormat="1" applyFont="1" applyBorder="1" applyAlignment="1">
      <alignment horizontal="center" vertical="top"/>
    </xf>
    <xf numFmtId="185" fontId="2" fillId="0" borderId="56" xfId="0" applyNumberFormat="1" applyFont="1" applyBorder="1" applyAlignment="1">
      <alignment horizontal="center" vertical="top" wrapText="1"/>
    </xf>
    <xf numFmtId="185" fontId="2" fillId="0" borderId="11" xfId="0" applyNumberFormat="1" applyFont="1" applyBorder="1" applyAlignment="1">
      <alignment horizontal="center" vertical="top" wrapText="1"/>
    </xf>
    <xf numFmtId="185" fontId="2" fillId="0" borderId="13" xfId="0" applyNumberFormat="1" applyFont="1" applyBorder="1" applyAlignment="1">
      <alignment horizontal="center" vertical="top"/>
    </xf>
    <xf numFmtId="0" fontId="3" fillId="0" borderId="5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3" fillId="0" borderId="32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2" fontId="30" fillId="0" borderId="0" xfId="0" applyNumberFormat="1" applyFont="1" applyAlignment="1">
      <alignment horizontal="right" vertical="top" wrapText="1"/>
    </xf>
    <xf numFmtId="185" fontId="2" fillId="0" borderId="45" xfId="0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7" fillId="0" borderId="74" xfId="0" applyFont="1" applyFill="1" applyBorder="1" applyAlignment="1">
      <alignment horizontal="center" vertical="center" wrapText="1"/>
    </xf>
    <xf numFmtId="0" fontId="27" fillId="0" borderId="5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79" xfId="0" applyFont="1" applyBorder="1" applyAlignment="1">
      <alignment horizontal="center" vertical="center" wrapText="1"/>
    </xf>
    <xf numFmtId="0" fontId="51" fillId="0" borderId="55" xfId="0" applyFont="1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 wrapText="1"/>
    </xf>
    <xf numFmtId="0" fontId="51" fillId="0" borderId="83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49" fillId="0" borderId="0" xfId="0" applyFont="1" applyAlignment="1">
      <alignment horizontal="left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3" fillId="0" borderId="1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/>
    <xf numFmtId="0" fontId="3" fillId="0" borderId="2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8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49" xfId="0" applyNumberFormat="1" applyFont="1" applyFill="1" applyBorder="1" applyAlignment="1">
      <alignment horizontal="center" vertical="center" wrapText="1"/>
    </xf>
    <xf numFmtId="0" fontId="3" fillId="0" borderId="83" xfId="0" applyNumberFormat="1" applyFont="1" applyFill="1" applyBorder="1" applyAlignment="1">
      <alignment horizontal="center" vertical="center" wrapText="1"/>
    </xf>
    <xf numFmtId="0" fontId="3" fillId="0" borderId="33" xfId="0" applyNumberFormat="1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top" wrapText="1"/>
    </xf>
    <xf numFmtId="0" fontId="3" fillId="0" borderId="45" xfId="0" applyFont="1" applyBorder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0" xfId="0" applyFont="1" applyAlignment="1">
      <alignment horizont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2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4" fillId="0" borderId="23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68" fillId="0" borderId="0" xfId="0" applyFont="1" applyAlignment="1">
      <alignment horizont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73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79" xfId="0" applyFont="1" applyBorder="1" applyAlignment="1">
      <alignment horizontal="center" vertical="top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3" fillId="0" borderId="87" xfId="0" applyFont="1" applyFill="1" applyBorder="1" applyAlignment="1">
      <alignment horizontal="center" vertical="center" wrapText="1"/>
    </xf>
    <xf numFmtId="188" fontId="68" fillId="0" borderId="0" xfId="0" applyNumberFormat="1" applyFont="1" applyAlignment="1">
      <alignment horizontal="center"/>
    </xf>
    <xf numFmtId="188" fontId="3" fillId="0" borderId="11" xfId="0" applyNumberFormat="1" applyFont="1" applyBorder="1" applyAlignment="1">
      <alignment horizontal="center" vertical="center" wrapText="1"/>
    </xf>
    <xf numFmtId="188" fontId="3" fillId="0" borderId="84" xfId="0" applyNumberFormat="1" applyFont="1" applyBorder="1" applyAlignment="1">
      <alignment horizontal="center" vertical="center" wrapText="1"/>
    </xf>
    <xf numFmtId="188" fontId="3" fillId="0" borderId="85" xfId="0" applyNumberFormat="1" applyFont="1" applyBorder="1" applyAlignment="1">
      <alignment horizontal="center" vertical="center" wrapText="1"/>
    </xf>
    <xf numFmtId="188" fontId="3" fillId="0" borderId="42" xfId="0" applyNumberFormat="1" applyFont="1" applyBorder="1" applyAlignment="1">
      <alignment horizontal="center" vertical="center" wrapText="1"/>
    </xf>
    <xf numFmtId="188" fontId="3" fillId="0" borderId="59" xfId="0" applyNumberFormat="1" applyFont="1" applyBorder="1" applyAlignment="1">
      <alignment horizontal="center" vertical="center" wrapText="1"/>
    </xf>
    <xf numFmtId="188" fontId="3" fillId="0" borderId="27" xfId="0" applyNumberFormat="1" applyFont="1" applyBorder="1" applyAlignment="1">
      <alignment horizontal="center" vertical="center" wrapText="1"/>
    </xf>
    <xf numFmtId="0" fontId="0" fillId="0" borderId="12" xfId="0" applyBorder="1"/>
    <xf numFmtId="0" fontId="4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188" fontId="3" fillId="0" borderId="27" xfId="0" applyNumberFormat="1" applyFont="1" applyFill="1" applyBorder="1" applyAlignment="1">
      <alignment horizontal="center" vertical="center" wrapText="1"/>
    </xf>
    <xf numFmtId="188" fontId="3" fillId="0" borderId="11" xfId="0" applyNumberFormat="1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63" xfId="0" applyFont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  <xf numFmtId="0" fontId="32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center"/>
    </xf>
    <xf numFmtId="0" fontId="31" fillId="0" borderId="66" xfId="0" applyFont="1" applyFill="1" applyBorder="1" applyAlignment="1">
      <alignment horizontal="left" vertical="top" wrapText="1"/>
    </xf>
    <xf numFmtId="0" fontId="31" fillId="0" borderId="69" xfId="0" applyFont="1" applyFill="1" applyBorder="1" applyAlignment="1">
      <alignment horizontal="left" vertical="top" wrapText="1"/>
    </xf>
    <xf numFmtId="0" fontId="31" fillId="0" borderId="67" xfId="0" applyFont="1" applyFill="1" applyBorder="1" applyAlignment="1">
      <alignment horizontal="left" vertical="top" wrapText="1"/>
    </xf>
    <xf numFmtId="0" fontId="31" fillId="0" borderId="0" xfId="0" applyFont="1" applyFill="1" applyAlignment="1">
      <alignment horizontal="left" wrapText="1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84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88" xfId="0" applyFill="1" applyBorder="1" applyAlignment="1">
      <alignment horizontal="center" wrapText="1"/>
    </xf>
    <xf numFmtId="0" fontId="0" fillId="0" borderId="42" xfId="0" applyFill="1" applyBorder="1" applyAlignment="1">
      <alignment horizontal="center" wrapText="1"/>
    </xf>
    <xf numFmtId="0" fontId="0" fillId="0" borderId="82" xfId="0" applyFill="1" applyBorder="1" applyAlignment="1">
      <alignment horizontal="center" wrapText="1"/>
    </xf>
    <xf numFmtId="0" fontId="0" fillId="0" borderId="81" xfId="0" applyFill="1" applyBorder="1" applyAlignment="1">
      <alignment horizontal="center" wrapText="1"/>
    </xf>
    <xf numFmtId="0" fontId="3" fillId="0" borderId="29" xfId="0" applyNumberFormat="1" applyFont="1" applyFill="1" applyBorder="1" applyAlignment="1">
      <alignment horizontal="center" vertical="top" wrapText="1"/>
    </xf>
    <xf numFmtId="0" fontId="0" fillId="0" borderId="80" xfId="0" applyFill="1" applyBorder="1" applyAlignment="1">
      <alignment horizontal="center" vertical="top" wrapText="1"/>
    </xf>
    <xf numFmtId="0" fontId="0" fillId="0" borderId="71" xfId="0" applyFill="1" applyBorder="1" applyAlignment="1">
      <alignment horizontal="center" vertical="top" wrapText="1"/>
    </xf>
    <xf numFmtId="0" fontId="2" fillId="0" borderId="36" xfId="0" applyNumberFormat="1" applyFont="1" applyFill="1" applyBorder="1" applyAlignment="1">
      <alignment horizontal="center" vertical="top" wrapText="1"/>
    </xf>
    <xf numFmtId="0" fontId="2" fillId="0" borderId="79" xfId="0" applyNumberFormat="1" applyFont="1" applyFill="1" applyBorder="1" applyAlignment="1">
      <alignment horizontal="center" vertical="top" wrapText="1"/>
    </xf>
    <xf numFmtId="0" fontId="2" fillId="0" borderId="46" xfId="0" applyNumberFormat="1" applyFont="1" applyFill="1" applyBorder="1" applyAlignment="1">
      <alignment horizontal="center" vertical="top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top" wrapText="1"/>
    </xf>
    <xf numFmtId="0" fontId="2" fillId="0" borderId="19" xfId="0" applyNumberFormat="1" applyFont="1" applyFill="1" applyBorder="1" applyAlignment="1">
      <alignment horizontal="center" vertical="top" wrapText="1"/>
    </xf>
    <xf numFmtId="0" fontId="2" fillId="0" borderId="45" xfId="0" applyNumberFormat="1" applyFont="1" applyFill="1" applyBorder="1" applyAlignment="1">
      <alignment horizontal="center" vertical="top" wrapText="1"/>
    </xf>
    <xf numFmtId="0" fontId="2" fillId="0" borderId="29" xfId="0" applyNumberFormat="1" applyFont="1" applyFill="1" applyBorder="1" applyAlignment="1">
      <alignment horizontal="center" vertical="top" wrapText="1"/>
    </xf>
    <xf numFmtId="0" fontId="2" fillId="0" borderId="80" xfId="0" applyNumberFormat="1" applyFont="1" applyFill="1" applyBorder="1" applyAlignment="1">
      <alignment horizontal="center" vertical="top" wrapText="1"/>
    </xf>
    <xf numFmtId="0" fontId="2" fillId="0" borderId="71" xfId="0" applyNumberFormat="1" applyFont="1" applyFill="1" applyBorder="1" applyAlignment="1">
      <alignment horizontal="center" vertical="top" wrapText="1"/>
    </xf>
    <xf numFmtId="0" fontId="3" fillId="0" borderId="0" xfId="37" applyFont="1" applyAlignment="1">
      <alignment horizontal="center"/>
    </xf>
    <xf numFmtId="177" fontId="27" fillId="24" borderId="11" xfId="37" applyNumberFormat="1" applyFont="1" applyFill="1" applyBorder="1" applyAlignment="1">
      <alignment horizontal="center" wrapText="1"/>
    </xf>
    <xf numFmtId="177" fontId="2" fillId="0" borderId="20" xfId="37" applyNumberFormat="1" applyFont="1" applyBorder="1" applyAlignment="1">
      <alignment horizontal="center" wrapText="1"/>
    </xf>
    <xf numFmtId="177" fontId="2" fillId="0" borderId="56" xfId="37" applyNumberFormat="1" applyFont="1" applyBorder="1" applyAlignment="1">
      <alignment horizontal="center" wrapText="1"/>
    </xf>
    <xf numFmtId="177" fontId="37" fillId="0" borderId="0" xfId="37" applyNumberFormat="1" applyFont="1" applyAlignment="1">
      <alignment horizontal="left" wrapText="1"/>
    </xf>
    <xf numFmtId="177" fontId="2" fillId="0" borderId="11" xfId="37" applyNumberFormat="1" applyFont="1" applyBorder="1" applyAlignment="1">
      <alignment horizontal="center" wrapText="1"/>
    </xf>
    <xf numFmtId="185" fontId="50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0" fontId="51" fillId="0" borderId="0" xfId="0" applyFont="1" applyAlignment="1">
      <alignment horizontal="center" wrapText="1"/>
    </xf>
    <xf numFmtId="0" fontId="51" fillId="0" borderId="0" xfId="0" applyFont="1" applyAlignment="1">
      <alignment horizontal="center"/>
    </xf>
    <xf numFmtId="0" fontId="50" fillId="0" borderId="26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/>
    </xf>
    <xf numFmtId="0" fontId="50" fillId="0" borderId="34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79" xfId="0" applyFont="1" applyBorder="1" applyAlignment="1">
      <alignment horizontal="center" vertical="center" wrapText="1"/>
    </xf>
    <xf numFmtId="0" fontId="50" fillId="0" borderId="55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_Инвестиции Сети Сбыты ЭСО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/>
            </a:pPr>
            <a:r>
              <a:rPr lang="ru-RU" sz="800"/>
              <a:t>Денежный поток на собственный капитал</a:t>
            </a:r>
            <a:r>
              <a:rPr lang="ru-RU" sz="800" baseline="0"/>
              <a:t>, руб.</a:t>
            </a:r>
          </a:p>
        </c:rich>
      </c:tx>
      <c:layout>
        <c:manualLayout>
          <c:xMode val="edge"/>
          <c:yMode val="edge"/>
          <c:x val="0.25632429279673374"/>
          <c:y val="1.89087540528022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82942779634614"/>
          <c:y val="9.9557370143547624E-2"/>
          <c:w val="0.7765295092284884"/>
          <c:h val="0.80442543447501413"/>
        </c:manualLayout>
      </c:layout>
      <c:lineChart>
        <c:grouping val="standard"/>
        <c:varyColors val="0"/>
        <c:ser>
          <c:idx val="0"/>
          <c:order val="0"/>
          <c:tx>
            <c:strRef>
              <c:f>[1]Лист1!$A$68</c:f>
              <c:strCache>
                <c:ptCount val="1"/>
                <c:pt idx="0">
                  <c:v>PV</c:v>
                </c:pt>
              </c:strCache>
            </c:strRef>
          </c:tx>
          <c:marker>
            <c:symbol val="none"/>
          </c:marker>
          <c:cat>
            <c:numRef>
              <c:f>[1]Лист1!$B$28:$K$28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[1]Лист1!$B$66:$K$66</c:f>
              <c:numCache>
                <c:formatCode>General</c:formatCode>
                <c:ptCount val="10"/>
                <c:pt idx="0">
                  <c:v>-265258212.57142866</c:v>
                </c:pt>
                <c:pt idx="1">
                  <c:v>-69335094.857142895</c:v>
                </c:pt>
                <c:pt idx="2">
                  <c:v>181736262.47885728</c:v>
                </c:pt>
                <c:pt idx="3">
                  <c:v>511337418.11587286</c:v>
                </c:pt>
                <c:pt idx="4">
                  <c:v>1038486045.7635219</c:v>
                </c:pt>
                <c:pt idx="5">
                  <c:v>1889528962.3941147</c:v>
                </c:pt>
                <c:pt idx="6">
                  <c:v>3279395678.5361924</c:v>
                </c:pt>
                <c:pt idx="7">
                  <c:v>5750544752.124074</c:v>
                </c:pt>
                <c:pt idx="8">
                  <c:v>9919805125.5584641</c:v>
                </c:pt>
                <c:pt idx="9">
                  <c:v>17369284731.507572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[1]Лист1!$A$69</c:f>
              <c:strCache>
                <c:ptCount val="1"/>
                <c:pt idx="0">
                  <c:v>NPV (без учета продажи)</c:v>
                </c:pt>
              </c:strCache>
            </c:strRef>
          </c:tx>
          <c:marker>
            <c:symbol val="none"/>
          </c:marker>
          <c:cat>
            <c:numRef>
              <c:f>[1]Лист1!$B$28:$K$28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[1]Лист1!$B$69:$K$69</c:f>
              <c:numCache>
                <c:formatCode>General</c:formatCode>
                <c:ptCount val="10"/>
                <c:pt idx="0">
                  <c:v>-250087841.16623992</c:v>
                </c:pt>
                <c:pt idx="1">
                  <c:v>-85893986.20092833</c:v>
                </c:pt>
                <c:pt idx="2">
                  <c:v>101137990.71060714</c:v>
                </c:pt>
                <c:pt idx="3">
                  <c:v>319388314.74496007</c:v>
                </c:pt>
                <c:pt idx="4">
                  <c:v>629663275.40429294</c:v>
                </c:pt>
                <c:pt idx="5">
                  <c:v>1074922153.7088666</c:v>
                </c:pt>
                <c:pt idx="6">
                  <c:v>1721292998.4208846</c:v>
                </c:pt>
                <c:pt idx="7">
                  <c:v>2742832175.4774308</c:v>
                </c:pt>
                <c:pt idx="8">
                  <c:v>4274845622.2075176</c:v>
                </c:pt>
                <c:pt idx="9">
                  <c:v>6708040941.2248383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53056"/>
        <c:axId val="112654592"/>
      </c:lineChart>
      <c:catAx>
        <c:axId val="1126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654592"/>
        <c:crosses val="autoZero"/>
        <c:auto val="1"/>
        <c:lblAlgn val="ctr"/>
        <c:lblOffset val="100"/>
        <c:noMultiLvlLbl val="0"/>
      </c:catAx>
      <c:valAx>
        <c:axId val="112654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ru-RU"/>
          </a:p>
        </c:txPr>
        <c:crossAx val="112653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13613868636790771"/>
          <c:y val="0.90535330142555714"/>
          <c:w val="0.95544564336865301"/>
          <c:h val="0.9876580721527457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zero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5000000000000255" l="0.70000000000000062" r="0.70000000000000062" t="0.750000000000002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914400</xdr:colOff>
      <xdr:row>21</xdr:row>
      <xdr:rowOff>190500</xdr:rowOff>
    </xdr:from>
    <xdr:to>
      <xdr:col>10</xdr:col>
      <xdr:colOff>1247775</xdr:colOff>
      <xdr:row>34</xdr:row>
      <xdr:rowOff>0</xdr:rowOff>
    </xdr:to>
    <xdr:graphicFrame macro="">
      <xdr:nvGraphicFramePr>
        <xdr:cNvPr id="2072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ikolaychukIK/Local%20Settings/Temporary%20Internet%20Files/Content.Outlook/JQCH7WJP/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8">
          <cell r="B28">
            <v>1</v>
          </cell>
          <cell r="C28">
            <v>2</v>
          </cell>
          <cell r="D28">
            <v>3</v>
          </cell>
          <cell r="E28">
            <v>4</v>
          </cell>
          <cell r="F28">
            <v>5</v>
          </cell>
          <cell r="G28">
            <v>6</v>
          </cell>
          <cell r="H28">
            <v>7</v>
          </cell>
          <cell r="I28">
            <v>8</v>
          </cell>
          <cell r="J28">
            <v>9</v>
          </cell>
          <cell r="K28">
            <v>10</v>
          </cell>
        </row>
        <row r="66">
          <cell r="B66">
            <v>-265258212.57142866</v>
          </cell>
          <cell r="C66">
            <v>-69335094.857142895</v>
          </cell>
          <cell r="D66">
            <v>181736262.47885728</v>
          </cell>
          <cell r="E66">
            <v>511337418.11587286</v>
          </cell>
          <cell r="F66">
            <v>1038486045.7635219</v>
          </cell>
          <cell r="G66">
            <v>1889528962.3941147</v>
          </cell>
          <cell r="H66">
            <v>3279395678.5361924</v>
          </cell>
          <cell r="I66">
            <v>5750544752.124074</v>
          </cell>
          <cell r="J66">
            <v>9919805125.5584641</v>
          </cell>
          <cell r="K66">
            <v>17369284731.507572</v>
          </cell>
        </row>
        <row r="68">
          <cell r="A68" t="str">
            <v>PV</v>
          </cell>
        </row>
        <row r="69">
          <cell r="A69" t="str">
            <v>NPV (без учета продажи)</v>
          </cell>
          <cell r="B69">
            <v>-250087841.16623992</v>
          </cell>
          <cell r="C69">
            <v>-85893986.20092833</v>
          </cell>
          <cell r="D69">
            <v>101137990.71060714</v>
          </cell>
          <cell r="E69">
            <v>319388314.74496007</v>
          </cell>
          <cell r="F69">
            <v>629663275.40429294</v>
          </cell>
          <cell r="G69">
            <v>1074922153.7088666</v>
          </cell>
          <cell r="H69">
            <v>1721292998.4208846</v>
          </cell>
          <cell r="I69">
            <v>2742832175.4774308</v>
          </cell>
          <cell r="J69">
            <v>4274845622.2075176</v>
          </cell>
          <cell r="K69">
            <v>6708040941.2248383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Z47"/>
  <sheetViews>
    <sheetView topLeftCell="A19" workbookViewId="0">
      <selection activeCell="D25" sqref="D25"/>
    </sheetView>
  </sheetViews>
  <sheetFormatPr defaultRowHeight="15.75" x14ac:dyDescent="0.25"/>
  <cols>
    <col min="1" max="1" width="7" style="1" customWidth="1"/>
    <col min="2" max="2" width="35.375" style="1" customWidth="1"/>
    <col min="3" max="3" width="5.875" style="1" customWidth="1"/>
    <col min="4" max="4" width="11.125" style="17" customWidth="1"/>
    <col min="5" max="5" width="7.375" style="17" customWidth="1"/>
    <col min="6" max="6" width="7.75" style="17" customWidth="1"/>
    <col min="7" max="7" width="10.625" style="17" customWidth="1"/>
    <col min="8" max="8" width="10" style="17" customWidth="1"/>
    <col min="9" max="9" width="10.25" style="17" customWidth="1"/>
    <col min="10" max="10" width="9.5" style="1" customWidth="1"/>
    <col min="11" max="12" width="9.875" style="1" customWidth="1"/>
    <col min="13" max="13" width="9.75" style="1" customWidth="1"/>
    <col min="14" max="14" width="9.375" style="1" customWidth="1"/>
    <col min="15" max="15" width="9.375" style="585" customWidth="1"/>
    <col min="16" max="16" width="9.625" style="1" customWidth="1"/>
    <col min="17" max="17" width="9.125" style="1" customWidth="1"/>
    <col min="18" max="19" width="9.5" style="1" customWidth="1"/>
    <col min="20" max="20" width="9.375" style="1" customWidth="1"/>
    <col min="21" max="21" width="10.125" style="1" customWidth="1"/>
    <col min="22" max="22" width="9.25" style="1" customWidth="1"/>
    <col min="23" max="23" width="9.625" style="1" customWidth="1"/>
    <col min="24" max="24" width="11.875" style="1" customWidth="1"/>
    <col min="25" max="25" width="12.125" style="1" customWidth="1"/>
    <col min="26" max="26" width="11.375" style="1" customWidth="1"/>
    <col min="27" max="16384" width="9" style="1"/>
  </cols>
  <sheetData>
    <row r="1" spans="1:26" x14ac:dyDescent="0.25">
      <c r="U1" s="4" t="s">
        <v>343</v>
      </c>
      <c r="Z1" s="4"/>
    </row>
    <row r="2" spans="1:26" x14ac:dyDescent="0.25">
      <c r="U2" s="4" t="s">
        <v>119</v>
      </c>
      <c r="Z2" s="4"/>
    </row>
    <row r="3" spans="1:26" x14ac:dyDescent="0.25">
      <c r="U3" s="4" t="s">
        <v>560</v>
      </c>
      <c r="Z3" s="4"/>
    </row>
    <row r="4" spans="1:26" x14ac:dyDescent="0.25">
      <c r="Z4" s="4"/>
    </row>
    <row r="5" spans="1:26" x14ac:dyDescent="0.25">
      <c r="U5" s="4"/>
      <c r="Z5" s="4"/>
    </row>
    <row r="6" spans="1:26" s="451" customFormat="1" ht="23.25" x14ac:dyDescent="0.35">
      <c r="B6" s="452" t="s">
        <v>527</v>
      </c>
      <c r="D6" s="452"/>
      <c r="E6" s="453"/>
      <c r="F6" s="453"/>
      <c r="G6" s="453"/>
      <c r="H6" s="453"/>
      <c r="I6" s="453"/>
      <c r="K6" s="452"/>
      <c r="L6" s="452"/>
      <c r="M6" s="452"/>
      <c r="N6" s="452"/>
      <c r="O6" s="586"/>
      <c r="P6" s="452"/>
      <c r="Q6" s="452"/>
      <c r="R6" s="452" t="s">
        <v>528</v>
      </c>
      <c r="S6" s="452"/>
      <c r="U6" s="452"/>
      <c r="Z6" s="454"/>
    </row>
    <row r="7" spans="1:26" s="451" customFormat="1" ht="23.25" x14ac:dyDescent="0.35">
      <c r="B7" s="452" t="s">
        <v>529</v>
      </c>
      <c r="D7" s="452"/>
      <c r="E7" s="453"/>
      <c r="F7" s="453"/>
      <c r="G7" s="453"/>
      <c r="H7" s="453"/>
      <c r="I7" s="453"/>
      <c r="K7" s="452"/>
      <c r="L7" s="452"/>
      <c r="M7" s="452"/>
      <c r="N7" s="452"/>
      <c r="O7" s="586"/>
      <c r="P7" s="452"/>
      <c r="Q7" s="452"/>
      <c r="R7" s="452" t="s">
        <v>531</v>
      </c>
      <c r="S7" s="452"/>
      <c r="U7" s="452"/>
      <c r="Z7" s="454"/>
    </row>
    <row r="8" spans="1:26" s="451" customFormat="1" ht="23.25" x14ac:dyDescent="0.35">
      <c r="B8" s="452" t="s">
        <v>530</v>
      </c>
      <c r="D8" s="452"/>
      <c r="E8" s="453"/>
      <c r="F8" s="453"/>
      <c r="G8" s="453"/>
      <c r="H8" s="453"/>
      <c r="I8" s="453"/>
      <c r="K8" s="452"/>
      <c r="L8" s="452"/>
      <c r="M8" s="452"/>
      <c r="N8" s="452"/>
      <c r="O8" s="586"/>
      <c r="P8" s="452"/>
      <c r="Q8" s="452"/>
      <c r="R8" s="452" t="s">
        <v>532</v>
      </c>
      <c r="S8" s="452"/>
      <c r="U8" s="452"/>
      <c r="Z8" s="454"/>
    </row>
    <row r="9" spans="1:26" s="451" customFormat="1" ht="23.25" x14ac:dyDescent="0.35">
      <c r="B9" s="452"/>
      <c r="D9" s="452"/>
      <c r="E9" s="453"/>
      <c r="F9" s="453"/>
      <c r="G9" s="453"/>
      <c r="H9" s="453"/>
      <c r="I9" s="453"/>
      <c r="K9" s="452"/>
      <c r="L9" s="452"/>
      <c r="M9" s="452"/>
      <c r="N9" s="452"/>
      <c r="O9" s="586"/>
      <c r="P9" s="452"/>
      <c r="Q9" s="452"/>
      <c r="R9" s="452"/>
      <c r="S9" s="452"/>
      <c r="U9" s="452"/>
      <c r="Z9" s="454"/>
    </row>
    <row r="10" spans="1:26" s="451" customFormat="1" ht="23.25" x14ac:dyDescent="0.35">
      <c r="B10" s="452" t="s">
        <v>542</v>
      </c>
      <c r="D10" s="452"/>
      <c r="E10" s="453"/>
      <c r="F10" s="453"/>
      <c r="G10" s="453"/>
      <c r="H10" s="453"/>
      <c r="I10" s="453"/>
      <c r="K10" s="452"/>
      <c r="L10" s="452"/>
      <c r="M10" s="452"/>
      <c r="N10" s="452"/>
      <c r="O10" s="586"/>
      <c r="P10" s="452"/>
      <c r="Q10" s="452"/>
      <c r="R10" s="452" t="s">
        <v>542</v>
      </c>
      <c r="S10" s="452"/>
      <c r="U10" s="452"/>
      <c r="Z10" s="454"/>
    </row>
    <row r="11" spans="1:26" s="451" customFormat="1" ht="23.25" x14ac:dyDescent="0.35">
      <c r="B11" s="452"/>
      <c r="D11" s="452"/>
      <c r="E11" s="453"/>
      <c r="F11" s="453"/>
      <c r="G11" s="453"/>
      <c r="H11" s="453"/>
      <c r="I11" s="453"/>
      <c r="K11" s="452"/>
      <c r="L11" s="452"/>
      <c r="M11" s="452"/>
      <c r="N11" s="452"/>
      <c r="O11" s="586"/>
      <c r="P11" s="452"/>
      <c r="Q11" s="452"/>
      <c r="R11" s="452"/>
      <c r="S11" s="452"/>
      <c r="U11" s="452"/>
    </row>
    <row r="12" spans="1:26" s="451" customFormat="1" ht="23.25" x14ac:dyDescent="0.35">
      <c r="B12" s="455" t="s">
        <v>544</v>
      </c>
      <c r="D12" s="455"/>
      <c r="E12" s="453"/>
      <c r="F12" s="453"/>
      <c r="G12" s="453"/>
      <c r="H12" s="453"/>
      <c r="I12" s="453"/>
      <c r="K12" s="455"/>
      <c r="L12" s="455"/>
      <c r="M12" s="455"/>
      <c r="N12" s="455"/>
      <c r="O12" s="587"/>
      <c r="P12" s="455"/>
      <c r="Q12" s="455"/>
      <c r="R12" s="455" t="s">
        <v>543</v>
      </c>
      <c r="S12" s="455"/>
      <c r="U12" s="455"/>
    </row>
    <row r="13" spans="1:26" s="451" customFormat="1" ht="23.25" x14ac:dyDescent="0.35">
      <c r="D13" s="455"/>
      <c r="E13" s="453"/>
      <c r="F13" s="453"/>
      <c r="G13" s="453"/>
      <c r="H13" s="453"/>
      <c r="I13" s="453"/>
      <c r="O13" s="588"/>
      <c r="S13" s="455"/>
      <c r="U13" s="454"/>
    </row>
    <row r="14" spans="1:26" s="451" customFormat="1" ht="23.25" x14ac:dyDescent="0.35">
      <c r="D14" s="455"/>
      <c r="E14" s="453"/>
      <c r="F14" s="453"/>
      <c r="G14" s="453"/>
      <c r="H14" s="453"/>
      <c r="I14" s="453"/>
      <c r="O14" s="588"/>
      <c r="S14" s="455"/>
      <c r="U14" s="454"/>
    </row>
    <row r="15" spans="1:26" s="451" customFormat="1" ht="23.25" x14ac:dyDescent="0.35">
      <c r="B15" s="451" t="s">
        <v>338</v>
      </c>
      <c r="D15" s="453"/>
      <c r="E15" s="453"/>
      <c r="F15" s="453"/>
      <c r="G15" s="453"/>
      <c r="H15" s="453"/>
      <c r="I15" s="453"/>
      <c r="O15" s="588"/>
      <c r="S15" s="455"/>
      <c r="U15" s="454"/>
    </row>
    <row r="16" spans="1:26" s="451" customFormat="1" ht="21.75" customHeight="1" x14ac:dyDescent="0.35">
      <c r="A16" s="863" t="s">
        <v>545</v>
      </c>
      <c r="B16" s="863"/>
      <c r="C16" s="863"/>
      <c r="D16" s="863"/>
      <c r="E16" s="863"/>
      <c r="F16" s="863"/>
      <c r="G16" s="863"/>
      <c r="H16" s="863"/>
      <c r="I16" s="863"/>
      <c r="J16" s="863"/>
      <c r="K16" s="863"/>
      <c r="L16" s="863"/>
      <c r="M16" s="863"/>
      <c r="N16" s="863"/>
      <c r="O16" s="863"/>
      <c r="P16" s="863"/>
      <c r="Q16" s="863"/>
      <c r="R16" s="863"/>
      <c r="S16" s="863"/>
      <c r="T16" s="863"/>
      <c r="U16" s="863"/>
      <c r="V16" s="468"/>
      <c r="W16" s="468"/>
      <c r="X16" s="468"/>
      <c r="Y16" s="468"/>
      <c r="Z16" s="468"/>
    </row>
    <row r="17" spans="1:23" ht="16.5" thickBot="1" x14ac:dyDescent="0.3">
      <c r="A17" s="340"/>
      <c r="B17" s="340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589"/>
      <c r="P17" s="584"/>
      <c r="Q17" s="340"/>
      <c r="R17" s="340"/>
      <c r="S17" s="340"/>
      <c r="T17" s="340"/>
      <c r="U17" s="340"/>
    </row>
    <row r="18" spans="1:23" ht="32.25" customHeight="1" x14ac:dyDescent="0.25">
      <c r="A18" s="864" t="s">
        <v>637</v>
      </c>
      <c r="B18" s="867" t="s">
        <v>660</v>
      </c>
      <c r="C18" s="870" t="s">
        <v>732</v>
      </c>
      <c r="D18" s="872" t="s">
        <v>684</v>
      </c>
      <c r="E18" s="864" t="s">
        <v>716</v>
      </c>
      <c r="F18" s="867" t="s">
        <v>717</v>
      </c>
      <c r="G18" s="870" t="s">
        <v>749</v>
      </c>
      <c r="H18" s="864" t="s">
        <v>760</v>
      </c>
      <c r="I18" s="870" t="s">
        <v>750</v>
      </c>
      <c r="J18" s="860" t="s">
        <v>667</v>
      </c>
      <c r="K18" s="861"/>
      <c r="L18" s="861"/>
      <c r="M18" s="862"/>
      <c r="N18" s="862"/>
      <c r="O18" s="862"/>
      <c r="P18" s="861" t="s">
        <v>595</v>
      </c>
      <c r="Q18" s="861"/>
      <c r="R18" s="861"/>
      <c r="S18" s="861"/>
      <c r="T18" s="861"/>
      <c r="U18" s="862"/>
      <c r="V18" s="858" t="s">
        <v>533</v>
      </c>
      <c r="W18" s="859"/>
    </row>
    <row r="19" spans="1:23" ht="72.75" customHeight="1" x14ac:dyDescent="0.25">
      <c r="A19" s="865"/>
      <c r="B19" s="868"/>
      <c r="C19" s="871"/>
      <c r="D19" s="873"/>
      <c r="E19" s="865"/>
      <c r="F19" s="868"/>
      <c r="G19" s="871"/>
      <c r="H19" s="865"/>
      <c r="I19" s="871"/>
      <c r="J19" s="27" t="s">
        <v>546</v>
      </c>
      <c r="K19" s="25" t="s">
        <v>547</v>
      </c>
      <c r="L19" s="25" t="s">
        <v>548</v>
      </c>
      <c r="M19" s="25" t="s">
        <v>549</v>
      </c>
      <c r="N19" s="25" t="s">
        <v>550</v>
      </c>
      <c r="O19" s="598" t="s">
        <v>668</v>
      </c>
      <c r="P19" s="578" t="s">
        <v>546</v>
      </c>
      <c r="Q19" s="583" t="s">
        <v>588</v>
      </c>
      <c r="R19" s="25" t="s">
        <v>589</v>
      </c>
      <c r="S19" s="475" t="s">
        <v>590</v>
      </c>
      <c r="T19" s="475" t="s">
        <v>591</v>
      </c>
      <c r="U19" s="582" t="s">
        <v>668</v>
      </c>
      <c r="V19" s="27" t="s">
        <v>534</v>
      </c>
      <c r="W19" s="26" t="s">
        <v>535</v>
      </c>
    </row>
    <row r="20" spans="1:23" ht="45.75" customHeight="1" thickBot="1" x14ac:dyDescent="0.3">
      <c r="A20" s="866"/>
      <c r="B20" s="869"/>
      <c r="C20" s="490" t="s">
        <v>733</v>
      </c>
      <c r="D20" s="491" t="s">
        <v>715</v>
      </c>
      <c r="E20" s="866"/>
      <c r="F20" s="869"/>
      <c r="G20" s="490" t="s">
        <v>587</v>
      </c>
      <c r="H20" s="492" t="s">
        <v>587</v>
      </c>
      <c r="I20" s="490" t="s">
        <v>587</v>
      </c>
      <c r="J20" s="109" t="s">
        <v>715</v>
      </c>
      <c r="K20" s="110" t="s">
        <v>715</v>
      </c>
      <c r="L20" s="110" t="s">
        <v>715</v>
      </c>
      <c r="M20" s="110" t="s">
        <v>715</v>
      </c>
      <c r="N20" s="110" t="s">
        <v>715</v>
      </c>
      <c r="O20" s="599" t="s">
        <v>715</v>
      </c>
      <c r="P20" s="642" t="s">
        <v>587</v>
      </c>
      <c r="Q20" s="105" t="s">
        <v>587</v>
      </c>
      <c r="R20" s="105" t="s">
        <v>587</v>
      </c>
      <c r="S20" s="105" t="s">
        <v>587</v>
      </c>
      <c r="T20" s="105" t="s">
        <v>587</v>
      </c>
      <c r="U20" s="643" t="s">
        <v>587</v>
      </c>
      <c r="V20" s="109" t="s">
        <v>587</v>
      </c>
      <c r="W20" s="111" t="s">
        <v>587</v>
      </c>
    </row>
    <row r="21" spans="1:23" x14ac:dyDescent="0.25">
      <c r="A21" s="579"/>
      <c r="B21" s="579" t="s">
        <v>661</v>
      </c>
      <c r="C21" s="580"/>
      <c r="D21" s="611"/>
      <c r="E21" s="580"/>
      <c r="F21" s="579"/>
      <c r="G21" s="618">
        <f>G22+G34</f>
        <v>3.610484</v>
      </c>
      <c r="H21" s="611"/>
      <c r="I21" s="622"/>
      <c r="J21" s="620"/>
      <c r="K21" s="488"/>
      <c r="L21" s="488"/>
      <c r="M21" s="488"/>
      <c r="N21" s="488"/>
      <c r="O21" s="600"/>
      <c r="P21" s="639">
        <f>P22+P34</f>
        <v>1.1428400000000001</v>
      </c>
      <c r="Q21" s="640">
        <f>Q22+Q34</f>
        <v>0.96874300000000002</v>
      </c>
      <c r="R21" s="640">
        <f t="shared" ref="R21:W21" si="0">R22+R34</f>
        <v>0.42900199999999999</v>
      </c>
      <c r="S21" s="640">
        <f t="shared" si="0"/>
        <v>0.60839700000000008</v>
      </c>
      <c r="T21" s="640">
        <f t="shared" si="0"/>
        <v>0.46150199999999997</v>
      </c>
      <c r="U21" s="641">
        <f>U22+U34</f>
        <v>3.610484</v>
      </c>
      <c r="V21" s="594">
        <f t="shared" si="0"/>
        <v>0</v>
      </c>
      <c r="W21" s="489">
        <f t="shared" si="0"/>
        <v>3.610484</v>
      </c>
    </row>
    <row r="22" spans="1:23" ht="31.5" x14ac:dyDescent="0.25">
      <c r="A22" s="478">
        <v>1</v>
      </c>
      <c r="B22" s="478" t="s">
        <v>759</v>
      </c>
      <c r="C22" s="581"/>
      <c r="D22" s="478"/>
      <c r="E22" s="581"/>
      <c r="F22" s="478"/>
      <c r="G22" s="619">
        <f>G23</f>
        <v>3.1116890000000001</v>
      </c>
      <c r="H22" s="478"/>
      <c r="I22" s="623"/>
      <c r="J22" s="608"/>
      <c r="K22" s="6"/>
      <c r="L22" s="6"/>
      <c r="M22" s="6"/>
      <c r="N22" s="6"/>
      <c r="O22" s="601"/>
      <c r="P22" s="637">
        <f t="shared" ref="P22:W22" si="1">P23</f>
        <v>0.64404499999999998</v>
      </c>
      <c r="Q22" s="450">
        <f t="shared" si="1"/>
        <v>0.96874300000000002</v>
      </c>
      <c r="R22" s="450">
        <f t="shared" si="1"/>
        <v>0.42900199999999999</v>
      </c>
      <c r="S22" s="450">
        <f t="shared" si="1"/>
        <v>0.60839700000000008</v>
      </c>
      <c r="T22" s="450">
        <f t="shared" si="1"/>
        <v>0.46150199999999997</v>
      </c>
      <c r="U22" s="616">
        <f t="shared" si="1"/>
        <v>3.1116890000000001</v>
      </c>
      <c r="V22" s="595">
        <f t="shared" si="1"/>
        <v>0</v>
      </c>
      <c r="W22" s="486">
        <f t="shared" si="1"/>
        <v>3.1116890000000001</v>
      </c>
    </row>
    <row r="23" spans="1:23" ht="31.5" x14ac:dyDescent="0.25">
      <c r="A23" s="605" t="s">
        <v>624</v>
      </c>
      <c r="B23" s="478" t="s">
        <v>756</v>
      </c>
      <c r="C23" s="581"/>
      <c r="D23" s="478"/>
      <c r="E23" s="581"/>
      <c r="F23" s="478"/>
      <c r="G23" s="619">
        <f>SUM(G24:G33)</f>
        <v>3.1116890000000001</v>
      </c>
      <c r="H23" s="478"/>
      <c r="I23" s="623"/>
      <c r="J23" s="616"/>
      <c r="K23" s="450"/>
      <c r="L23" s="450"/>
      <c r="M23" s="450"/>
      <c r="N23" s="450"/>
      <c r="O23" s="601"/>
      <c r="P23" s="637">
        <f t="shared" ref="P23:W23" si="2">SUM(P24:P33)</f>
        <v>0.64404499999999998</v>
      </c>
      <c r="Q23" s="450">
        <f t="shared" si="2"/>
        <v>0.96874300000000002</v>
      </c>
      <c r="R23" s="450">
        <f t="shared" si="2"/>
        <v>0.42900199999999999</v>
      </c>
      <c r="S23" s="450">
        <f t="shared" si="2"/>
        <v>0.60839700000000008</v>
      </c>
      <c r="T23" s="450">
        <f t="shared" si="2"/>
        <v>0.46150199999999997</v>
      </c>
      <c r="U23" s="616">
        <f t="shared" si="2"/>
        <v>3.1116890000000001</v>
      </c>
      <c r="V23" s="595">
        <f t="shared" si="2"/>
        <v>0</v>
      </c>
      <c r="W23" s="486">
        <f t="shared" si="2"/>
        <v>3.1116890000000001</v>
      </c>
    </row>
    <row r="24" spans="1:23" s="17" customFormat="1" ht="49.5" customHeight="1" x14ac:dyDescent="0.25">
      <c r="A24" s="606">
        <v>1</v>
      </c>
      <c r="B24" s="479" t="s">
        <v>583</v>
      </c>
      <c r="C24" s="610" t="s">
        <v>523</v>
      </c>
      <c r="D24" s="612">
        <v>0.91</v>
      </c>
      <c r="E24" s="615">
        <v>2016</v>
      </c>
      <c r="F24" s="617">
        <v>2016</v>
      </c>
      <c r="G24" s="615">
        <v>0.96874300000000002</v>
      </c>
      <c r="H24" s="479"/>
      <c r="I24" s="624"/>
      <c r="J24" s="621"/>
      <c r="K24" s="449">
        <v>0.91</v>
      </c>
      <c r="L24" s="449"/>
      <c r="M24" s="449"/>
      <c r="N24" s="449"/>
      <c r="O24" s="602">
        <f>SUM(J24:N24)</f>
        <v>0.91</v>
      </c>
      <c r="P24" s="638"/>
      <c r="Q24" s="246">
        <v>0.96874300000000002</v>
      </c>
      <c r="R24" s="246"/>
      <c r="S24" s="246"/>
      <c r="T24" s="246"/>
      <c r="U24" s="624">
        <f>SUM(P24:T24)</f>
        <v>0.96874300000000002</v>
      </c>
      <c r="V24" s="632"/>
      <c r="W24" s="474">
        <v>0.96874300000000002</v>
      </c>
    </row>
    <row r="25" spans="1:23" s="17" customFormat="1" ht="33.75" customHeight="1" x14ac:dyDescent="0.25">
      <c r="A25" s="606">
        <v>2</v>
      </c>
      <c r="B25" s="479" t="s">
        <v>584</v>
      </c>
      <c r="C25" s="610" t="s">
        <v>523</v>
      </c>
      <c r="D25" s="612">
        <v>7.0000000000000007E-2</v>
      </c>
      <c r="E25" s="615">
        <v>2017</v>
      </c>
      <c r="F25" s="617">
        <v>2017</v>
      </c>
      <c r="G25" s="615">
        <v>0.14538300000000001</v>
      </c>
      <c r="H25" s="479"/>
      <c r="I25" s="624"/>
      <c r="J25" s="621"/>
      <c r="K25" s="449"/>
      <c r="L25" s="449">
        <v>7.0000000000000007E-2</v>
      </c>
      <c r="M25" s="449"/>
      <c r="N25" s="449"/>
      <c r="O25" s="602">
        <f t="shared" ref="O25:O30" si="3">SUM(J25:N25)</f>
        <v>7.0000000000000007E-2</v>
      </c>
      <c r="P25" s="603"/>
      <c r="Q25" s="246"/>
      <c r="R25" s="246">
        <v>0.14538300000000001</v>
      </c>
      <c r="S25" s="246"/>
      <c r="T25" s="246"/>
      <c r="U25" s="474">
        <f>SUM(P25:T25)</f>
        <v>0.14538300000000001</v>
      </c>
      <c r="V25" s="632"/>
      <c r="W25" s="474">
        <v>0.14538300000000001</v>
      </c>
    </row>
    <row r="26" spans="1:23" s="17" customFormat="1" ht="28.5" customHeight="1" x14ac:dyDescent="0.25">
      <c r="A26" s="606">
        <v>3</v>
      </c>
      <c r="B26" s="479" t="s">
        <v>592</v>
      </c>
      <c r="C26" s="610" t="s">
        <v>523</v>
      </c>
      <c r="D26" s="612">
        <v>0.26</v>
      </c>
      <c r="E26" s="615">
        <v>2017</v>
      </c>
      <c r="F26" s="617">
        <v>2017</v>
      </c>
      <c r="G26" s="615">
        <v>0.28361900000000001</v>
      </c>
      <c r="H26" s="479"/>
      <c r="I26" s="624"/>
      <c r="J26" s="621"/>
      <c r="K26" s="449"/>
      <c r="L26" s="449">
        <v>0.26</v>
      </c>
      <c r="M26" s="449"/>
      <c r="N26" s="449"/>
      <c r="O26" s="602">
        <f t="shared" si="3"/>
        <v>0.26</v>
      </c>
      <c r="P26" s="603"/>
      <c r="Q26" s="246"/>
      <c r="R26" s="246">
        <v>0.28361900000000001</v>
      </c>
      <c r="S26" s="246"/>
      <c r="T26" s="246"/>
      <c r="U26" s="474">
        <f>SUM(P26:T26)</f>
        <v>0.28361900000000001</v>
      </c>
      <c r="V26" s="632"/>
      <c r="W26" s="474">
        <v>0.28361900000000001</v>
      </c>
    </row>
    <row r="27" spans="1:23" s="17" customFormat="1" ht="36" customHeight="1" x14ac:dyDescent="0.25">
      <c r="A27" s="606">
        <v>4</v>
      </c>
      <c r="B27" s="479" t="s">
        <v>593</v>
      </c>
      <c r="C27" s="610" t="s">
        <v>523</v>
      </c>
      <c r="D27" s="612">
        <v>0.28999999999999998</v>
      </c>
      <c r="E27" s="615">
        <v>2018</v>
      </c>
      <c r="F27" s="617">
        <v>2018</v>
      </c>
      <c r="G27" s="615">
        <v>0.40768700000000002</v>
      </c>
      <c r="H27" s="479"/>
      <c r="I27" s="624"/>
      <c r="J27" s="621"/>
      <c r="K27" s="449"/>
      <c r="L27" s="449"/>
      <c r="M27" s="449">
        <v>0.28999999999999998</v>
      </c>
      <c r="N27" s="449"/>
      <c r="O27" s="602">
        <f t="shared" si="3"/>
        <v>0.28999999999999998</v>
      </c>
      <c r="P27" s="603"/>
      <c r="Q27" s="246"/>
      <c r="R27" s="246"/>
      <c r="S27" s="246">
        <v>0.40768700000000002</v>
      </c>
      <c r="T27" s="246"/>
      <c r="U27" s="474">
        <f>SUM(P27:T27)</f>
        <v>0.40768700000000002</v>
      </c>
      <c r="V27" s="632"/>
      <c r="W27" s="474">
        <v>0.40768700000000002</v>
      </c>
    </row>
    <row r="28" spans="1:23" s="17" customFormat="1" ht="36" customHeight="1" x14ac:dyDescent="0.25">
      <c r="A28" s="606">
        <v>5</v>
      </c>
      <c r="B28" s="479" t="s">
        <v>594</v>
      </c>
      <c r="C28" s="610" t="s">
        <v>523</v>
      </c>
      <c r="D28" s="612">
        <v>7.0000000000000007E-2</v>
      </c>
      <c r="E28" s="615">
        <v>2018</v>
      </c>
      <c r="F28" s="617">
        <v>2018</v>
      </c>
      <c r="G28" s="615">
        <v>0.20071</v>
      </c>
      <c r="H28" s="479"/>
      <c r="I28" s="624"/>
      <c r="J28" s="621"/>
      <c r="K28" s="449"/>
      <c r="L28" s="449"/>
      <c r="M28" s="449">
        <v>7.0000000000000007E-2</v>
      </c>
      <c r="N28" s="449"/>
      <c r="O28" s="602">
        <v>7.0000000000000007E-2</v>
      </c>
      <c r="P28" s="603"/>
      <c r="Q28" s="246"/>
      <c r="R28" s="246"/>
      <c r="S28" s="477">
        <v>0.20071</v>
      </c>
      <c r="T28" s="246"/>
      <c r="U28" s="634">
        <f>SUM(P28:T28)</f>
        <v>0.20071</v>
      </c>
      <c r="V28" s="635"/>
      <c r="W28" s="634">
        <v>0.20071</v>
      </c>
    </row>
    <row r="29" spans="1:23" s="17" customFormat="1" ht="33.75" customHeight="1" x14ac:dyDescent="0.25">
      <c r="A29" s="606">
        <v>6</v>
      </c>
      <c r="B29" s="479" t="s">
        <v>585</v>
      </c>
      <c r="C29" s="610" t="s">
        <v>523</v>
      </c>
      <c r="D29" s="612">
        <v>0.6</v>
      </c>
      <c r="E29" s="615">
        <v>2019</v>
      </c>
      <c r="F29" s="617">
        <v>2019</v>
      </c>
      <c r="G29" s="615">
        <v>0.30035200000000001</v>
      </c>
      <c r="H29" s="479"/>
      <c r="I29" s="624"/>
      <c r="J29" s="621"/>
      <c r="K29" s="449"/>
      <c r="L29" s="449"/>
      <c r="M29" s="449"/>
      <c r="N29" s="449">
        <v>0.6</v>
      </c>
      <c r="O29" s="602">
        <f t="shared" si="3"/>
        <v>0.6</v>
      </c>
      <c r="P29" s="603"/>
      <c r="Q29" s="246"/>
      <c r="R29" s="246"/>
      <c r="S29" s="246"/>
      <c r="T29" s="246">
        <v>0.30035200000000001</v>
      </c>
      <c r="U29" s="474">
        <v>0.30035200000000001</v>
      </c>
      <c r="V29" s="632"/>
      <c r="W29" s="474">
        <v>0.30035200000000001</v>
      </c>
    </row>
    <row r="30" spans="1:23" s="17" customFormat="1" ht="46.5" customHeight="1" x14ac:dyDescent="0.25">
      <c r="A30" s="606">
        <v>7</v>
      </c>
      <c r="B30" s="479" t="s">
        <v>586</v>
      </c>
      <c r="C30" s="610" t="s">
        <v>523</v>
      </c>
      <c r="D30" s="612">
        <v>0.3</v>
      </c>
      <c r="E30" s="615">
        <v>2019</v>
      </c>
      <c r="F30" s="617">
        <v>2019</v>
      </c>
      <c r="G30" s="633">
        <v>0.16114999999999999</v>
      </c>
      <c r="H30" s="479"/>
      <c r="I30" s="624"/>
      <c r="J30" s="621"/>
      <c r="K30" s="449"/>
      <c r="L30" s="449"/>
      <c r="M30" s="449"/>
      <c r="N30" s="449">
        <v>0.3</v>
      </c>
      <c r="O30" s="602">
        <f t="shared" si="3"/>
        <v>0.3</v>
      </c>
      <c r="P30" s="603"/>
      <c r="Q30" s="246"/>
      <c r="R30" s="246"/>
      <c r="S30" s="246"/>
      <c r="T30" s="477">
        <v>0.16114999999999999</v>
      </c>
      <c r="U30" s="634">
        <v>0.16114999999999999</v>
      </c>
      <c r="V30" s="635"/>
      <c r="W30" s="634">
        <v>0.16114999999999999</v>
      </c>
    </row>
    <row r="31" spans="1:23" s="17" customFormat="1" ht="46.5" customHeight="1" x14ac:dyDescent="0.25">
      <c r="A31" s="606">
        <v>8</v>
      </c>
      <c r="B31" s="479" t="s">
        <v>562</v>
      </c>
      <c r="C31" s="610" t="s">
        <v>523</v>
      </c>
      <c r="D31" s="612">
        <v>0.61599999999999999</v>
      </c>
      <c r="E31" s="615">
        <v>2015</v>
      </c>
      <c r="F31" s="617">
        <v>2015</v>
      </c>
      <c r="G31" s="633">
        <v>0.37840800000000002</v>
      </c>
      <c r="H31" s="479"/>
      <c r="I31" s="624"/>
      <c r="J31" s="621">
        <v>0.61599999999999999</v>
      </c>
      <c r="K31" s="449"/>
      <c r="L31" s="449"/>
      <c r="M31" s="449"/>
      <c r="N31" s="449"/>
      <c r="O31" s="602">
        <v>0.61599999999999999</v>
      </c>
      <c r="P31" s="603">
        <v>0.37840800000000002</v>
      </c>
      <c r="Q31" s="246"/>
      <c r="R31" s="246"/>
      <c r="S31" s="246"/>
      <c r="T31" s="477"/>
      <c r="U31" s="634">
        <v>0.37840800000000002</v>
      </c>
      <c r="V31" s="635"/>
      <c r="W31" s="634">
        <v>0.37840800000000002</v>
      </c>
    </row>
    <row r="32" spans="1:23" s="17" customFormat="1" ht="46.5" customHeight="1" x14ac:dyDescent="0.25">
      <c r="A32" s="606">
        <v>9</v>
      </c>
      <c r="B32" s="479" t="s">
        <v>563</v>
      </c>
      <c r="C32" s="610" t="s">
        <v>523</v>
      </c>
      <c r="D32" s="612">
        <v>1</v>
      </c>
      <c r="E32" s="615">
        <v>2015</v>
      </c>
      <c r="F32" s="617">
        <v>2015</v>
      </c>
      <c r="G32" s="633">
        <v>0.26563700000000001</v>
      </c>
      <c r="H32" s="479"/>
      <c r="I32" s="624"/>
      <c r="J32" s="621">
        <v>1</v>
      </c>
      <c r="K32" s="449"/>
      <c r="L32" s="449"/>
      <c r="M32" s="449"/>
      <c r="N32" s="449"/>
      <c r="O32" s="602">
        <v>1</v>
      </c>
      <c r="P32" s="603">
        <v>0.26563700000000001</v>
      </c>
      <c r="Q32" s="246"/>
      <c r="R32" s="246"/>
      <c r="S32" s="246"/>
      <c r="T32" s="477"/>
      <c r="U32" s="634">
        <v>0.26563700000000001</v>
      </c>
      <c r="V32" s="635"/>
      <c r="W32" s="634">
        <v>0.26563700000000001</v>
      </c>
    </row>
    <row r="33" spans="1:23" x14ac:dyDescent="0.25">
      <c r="A33" s="606"/>
      <c r="B33" s="479"/>
      <c r="C33" s="610"/>
      <c r="D33" s="612"/>
      <c r="E33" s="615"/>
      <c r="F33" s="617"/>
      <c r="G33" s="615"/>
      <c r="H33" s="479"/>
      <c r="I33" s="624"/>
      <c r="J33" s="621"/>
      <c r="K33" s="6"/>
      <c r="L33" s="6"/>
      <c r="M33" s="6"/>
      <c r="N33" s="6"/>
      <c r="O33" s="602"/>
      <c r="P33" s="603"/>
      <c r="Q33" s="246"/>
      <c r="R33" s="246"/>
      <c r="S33" s="6"/>
      <c r="T33" s="6"/>
      <c r="U33" s="474"/>
      <c r="V33" s="596"/>
      <c r="W33" s="248"/>
    </row>
    <row r="34" spans="1:23" x14ac:dyDescent="0.25">
      <c r="A34" s="478" t="s">
        <v>626</v>
      </c>
      <c r="B34" s="478" t="s">
        <v>675</v>
      </c>
      <c r="C34" s="581"/>
      <c r="D34" s="478"/>
      <c r="E34" s="581"/>
      <c r="F34" s="478"/>
      <c r="G34" s="619">
        <f>G35+G38</f>
        <v>0.49879499999999999</v>
      </c>
      <c r="H34" s="478"/>
      <c r="I34" s="623"/>
      <c r="J34" s="608"/>
      <c r="K34" s="6"/>
      <c r="L34" s="6"/>
      <c r="M34" s="6"/>
      <c r="N34" s="6"/>
      <c r="O34" s="601"/>
      <c r="P34" s="485">
        <f t="shared" ref="P34:W34" si="4">P38</f>
        <v>0.49879499999999999</v>
      </c>
      <c r="Q34" s="595">
        <f t="shared" si="4"/>
        <v>0</v>
      </c>
      <c r="R34" s="595">
        <f t="shared" si="4"/>
        <v>0</v>
      </c>
      <c r="S34" s="595">
        <f t="shared" si="4"/>
        <v>0</v>
      </c>
      <c r="T34" s="595">
        <f t="shared" si="4"/>
        <v>0</v>
      </c>
      <c r="U34" s="595">
        <f t="shared" si="4"/>
        <v>0.49879499999999999</v>
      </c>
      <c r="V34" s="595">
        <f t="shared" si="4"/>
        <v>0</v>
      </c>
      <c r="W34" s="487">
        <f t="shared" si="4"/>
        <v>0.49879499999999999</v>
      </c>
    </row>
    <row r="35" spans="1:23" ht="31.5" x14ac:dyDescent="0.25">
      <c r="A35" s="605" t="s">
        <v>627</v>
      </c>
      <c r="B35" s="478" t="s">
        <v>756</v>
      </c>
      <c r="C35" s="581"/>
      <c r="D35" s="478"/>
      <c r="E35" s="581"/>
      <c r="F35" s="478"/>
      <c r="G35" s="619">
        <f>SUM(G36:G36)</f>
        <v>0</v>
      </c>
      <c r="H35" s="478"/>
      <c r="I35" s="623"/>
      <c r="J35" s="608"/>
      <c r="K35" s="6"/>
      <c r="L35" s="6"/>
      <c r="M35" s="6"/>
      <c r="N35" s="6"/>
      <c r="O35" s="601"/>
      <c r="P35" s="18"/>
      <c r="Q35" s="6"/>
      <c r="R35" s="6"/>
      <c r="S35" s="6"/>
      <c r="T35" s="6"/>
      <c r="U35" s="7"/>
      <c r="V35" s="596"/>
      <c r="W35" s="248"/>
    </row>
    <row r="36" spans="1:23" x14ac:dyDescent="0.25">
      <c r="A36" s="606">
        <v>1</v>
      </c>
      <c r="B36" s="479" t="s">
        <v>662</v>
      </c>
      <c r="C36" s="610"/>
      <c r="D36" s="479"/>
      <c r="E36" s="615"/>
      <c r="F36" s="617"/>
      <c r="G36" s="615"/>
      <c r="H36" s="479"/>
      <c r="I36" s="625"/>
      <c r="J36" s="608"/>
      <c r="K36" s="449"/>
      <c r="L36" s="6"/>
      <c r="M36" s="6"/>
      <c r="N36" s="6"/>
      <c r="O36" s="602"/>
      <c r="P36" s="18"/>
      <c r="Q36" s="6"/>
      <c r="R36" s="6"/>
      <c r="S36" s="246"/>
      <c r="T36" s="246"/>
      <c r="U36" s="474"/>
      <c r="V36" s="596"/>
      <c r="W36" s="248"/>
    </row>
    <row r="37" spans="1:23" x14ac:dyDescent="0.25">
      <c r="A37" s="606" t="s">
        <v>663</v>
      </c>
      <c r="B37" s="479"/>
      <c r="C37" s="41"/>
      <c r="D37" s="479"/>
      <c r="E37" s="41"/>
      <c r="F37" s="479"/>
      <c r="G37" s="41"/>
      <c r="H37" s="479"/>
      <c r="I37" s="625"/>
      <c r="J37" s="608"/>
      <c r="K37" s="6"/>
      <c r="L37" s="6"/>
      <c r="M37" s="6"/>
      <c r="N37" s="6"/>
      <c r="O37" s="601"/>
      <c r="P37" s="18"/>
      <c r="Q37" s="6"/>
      <c r="R37" s="6"/>
      <c r="S37" s="6"/>
      <c r="T37" s="6"/>
      <c r="U37" s="7"/>
      <c r="V37" s="596"/>
      <c r="W37" s="248"/>
    </row>
    <row r="38" spans="1:23" s="16" customFormat="1" x14ac:dyDescent="0.25">
      <c r="A38" s="605" t="s">
        <v>628</v>
      </c>
      <c r="B38" s="478" t="s">
        <v>125</v>
      </c>
      <c r="C38" s="484"/>
      <c r="D38" s="613"/>
      <c r="E38" s="484"/>
      <c r="F38" s="613"/>
      <c r="G38" s="619">
        <f>SUM(G39:G41)</f>
        <v>0.49879499999999999</v>
      </c>
      <c r="H38" s="613"/>
      <c r="I38" s="623"/>
      <c r="J38" s="631"/>
      <c r="K38" s="476"/>
      <c r="L38" s="25"/>
      <c r="M38" s="25"/>
      <c r="N38" s="25"/>
      <c r="O38" s="598"/>
      <c r="P38" s="485">
        <f t="shared" ref="P38:W38" si="5">SUM(P39:P41)</f>
        <v>0.49879499999999999</v>
      </c>
      <c r="Q38" s="595">
        <f t="shared" si="5"/>
        <v>0</v>
      </c>
      <c r="R38" s="595">
        <f t="shared" si="5"/>
        <v>0</v>
      </c>
      <c r="S38" s="595">
        <f t="shared" si="5"/>
        <v>0</v>
      </c>
      <c r="T38" s="595">
        <f t="shared" si="5"/>
        <v>0</v>
      </c>
      <c r="U38" s="595">
        <f t="shared" si="5"/>
        <v>0.49879499999999999</v>
      </c>
      <c r="V38" s="595">
        <f t="shared" si="5"/>
        <v>0</v>
      </c>
      <c r="W38" s="487">
        <f t="shared" si="5"/>
        <v>0.49879499999999999</v>
      </c>
    </row>
    <row r="39" spans="1:23" s="17" customFormat="1" ht="44.25" customHeight="1" x14ac:dyDescent="0.25">
      <c r="A39" s="606">
        <v>1</v>
      </c>
      <c r="B39" s="479" t="s">
        <v>581</v>
      </c>
      <c r="C39" s="610" t="s">
        <v>523</v>
      </c>
      <c r="D39" s="612">
        <v>0</v>
      </c>
      <c r="E39" s="615">
        <v>2015</v>
      </c>
      <c r="F39" s="617">
        <v>2015</v>
      </c>
      <c r="G39" s="615">
        <v>0.20066600000000001</v>
      </c>
      <c r="H39" s="479"/>
      <c r="I39" s="625"/>
      <c r="J39" s="621">
        <v>0</v>
      </c>
      <c r="K39" s="449"/>
      <c r="L39" s="449"/>
      <c r="M39" s="449"/>
      <c r="N39" s="449"/>
      <c r="O39" s="602">
        <f>SUM(J39:L39)</f>
        <v>0</v>
      </c>
      <c r="P39" s="603">
        <v>0.20066600000000001</v>
      </c>
      <c r="Q39" s="6"/>
      <c r="R39" s="6"/>
      <c r="S39" s="246"/>
      <c r="T39" s="246"/>
      <c r="U39" s="474">
        <f>SUM(P39:T39)</f>
        <v>0.20066600000000001</v>
      </c>
      <c r="V39" s="632"/>
      <c r="W39" s="474">
        <v>0.20066600000000001</v>
      </c>
    </row>
    <row r="40" spans="1:23" s="17" customFormat="1" ht="48.75" customHeight="1" x14ac:dyDescent="0.25">
      <c r="A40" s="606">
        <v>2</v>
      </c>
      <c r="B40" s="479" t="s">
        <v>582</v>
      </c>
      <c r="C40" s="610" t="s">
        <v>523</v>
      </c>
      <c r="D40" s="612">
        <v>0.12</v>
      </c>
      <c r="E40" s="615">
        <v>2015</v>
      </c>
      <c r="F40" s="617">
        <v>2015</v>
      </c>
      <c r="G40" s="615">
        <v>0.29812899999999998</v>
      </c>
      <c r="H40" s="479"/>
      <c r="I40" s="625"/>
      <c r="J40" s="621">
        <v>0.12</v>
      </c>
      <c r="K40" s="246"/>
      <c r="L40" s="6"/>
      <c r="M40" s="6"/>
      <c r="N40" s="6"/>
      <c r="O40" s="602">
        <f>SUM(J40:L40)</f>
        <v>0.12</v>
      </c>
      <c r="P40" s="603">
        <v>0.29812899999999998</v>
      </c>
      <c r="Q40" s="477"/>
      <c r="R40" s="477"/>
      <c r="S40" s="246"/>
      <c r="T40" s="6"/>
      <c r="U40" s="634">
        <f>SUM(P40:T40)</f>
        <v>0.29812899999999998</v>
      </c>
      <c r="V40" s="632"/>
      <c r="W40" s="474">
        <v>0.29812899999999998</v>
      </c>
    </row>
    <row r="41" spans="1:23" s="17" customFormat="1" ht="16.5" thickBot="1" x14ac:dyDescent="0.3">
      <c r="A41" s="607"/>
      <c r="B41" s="609"/>
      <c r="C41" s="626"/>
      <c r="D41" s="614"/>
      <c r="E41" s="627"/>
      <c r="F41" s="614"/>
      <c r="G41" s="627"/>
      <c r="H41" s="609"/>
      <c r="I41" s="628"/>
      <c r="J41" s="629"/>
      <c r="K41" s="247"/>
      <c r="L41" s="105"/>
      <c r="M41" s="105"/>
      <c r="N41" s="105"/>
      <c r="O41" s="630"/>
      <c r="P41" s="604"/>
      <c r="Q41" s="247"/>
      <c r="R41" s="247"/>
      <c r="S41" s="247"/>
      <c r="T41" s="105"/>
      <c r="U41" s="597"/>
      <c r="V41" s="636"/>
      <c r="W41" s="597"/>
    </row>
    <row r="42" spans="1:23" s="13" customFormat="1" ht="47.25" x14ac:dyDescent="0.25">
      <c r="A42" s="102"/>
      <c r="B42" s="103" t="s">
        <v>537</v>
      </c>
      <c r="C42" s="103"/>
      <c r="D42" s="103"/>
      <c r="E42" s="103"/>
      <c r="F42" s="103"/>
      <c r="G42" s="103"/>
      <c r="H42" s="103"/>
      <c r="I42" s="103"/>
      <c r="J42" s="102"/>
      <c r="K42" s="102"/>
      <c r="L42" s="102"/>
      <c r="M42" s="102"/>
      <c r="N42" s="102"/>
      <c r="O42" s="590"/>
      <c r="P42" s="102"/>
      <c r="Q42" s="102"/>
      <c r="R42" s="102"/>
      <c r="S42" s="102"/>
      <c r="T42" s="102"/>
      <c r="U42" s="102"/>
    </row>
    <row r="43" spans="1:23" s="13" customFormat="1" x14ac:dyDescent="0.25">
      <c r="A43" s="102"/>
      <c r="B43" s="103"/>
      <c r="C43" s="103"/>
      <c r="D43" s="103"/>
      <c r="E43" s="103"/>
      <c r="F43" s="103"/>
      <c r="G43" s="103"/>
      <c r="H43" s="103"/>
      <c r="I43" s="103"/>
      <c r="J43" s="102"/>
      <c r="K43" s="102"/>
      <c r="L43" s="102"/>
      <c r="M43" s="102"/>
      <c r="N43" s="102"/>
      <c r="O43" s="590"/>
      <c r="P43" s="102"/>
      <c r="Q43" s="102"/>
      <c r="R43" s="102"/>
      <c r="S43" s="102"/>
      <c r="T43" s="102"/>
      <c r="U43" s="102"/>
    </row>
    <row r="44" spans="1:23" s="13" customFormat="1" x14ac:dyDescent="0.25">
      <c r="A44" s="102"/>
      <c r="B44" s="103"/>
      <c r="C44" s="103"/>
      <c r="D44" s="103"/>
      <c r="E44" s="103"/>
      <c r="F44" s="103"/>
      <c r="G44" s="103"/>
      <c r="H44" s="103"/>
      <c r="I44" s="103"/>
      <c r="J44" s="102"/>
      <c r="K44" s="102"/>
      <c r="L44" s="102"/>
      <c r="M44" s="102"/>
      <c r="N44" s="102"/>
      <c r="O44" s="590"/>
      <c r="P44" s="102"/>
      <c r="Q44" s="102"/>
      <c r="R44" s="102"/>
      <c r="S44" s="102"/>
      <c r="T44" s="102"/>
      <c r="U44" s="102"/>
    </row>
    <row r="45" spans="1:23" s="13" customFormat="1" ht="22.5" x14ac:dyDescent="0.35">
      <c r="D45" s="458" t="s">
        <v>524</v>
      </c>
      <c r="H45" s="459" t="s">
        <v>564</v>
      </c>
      <c r="I45" s="36"/>
      <c r="J45" s="459"/>
      <c r="O45" s="591"/>
      <c r="S45" s="466"/>
      <c r="U45" s="24"/>
    </row>
    <row r="46" spans="1:23" s="457" customFormat="1" ht="15.75" customHeight="1" x14ac:dyDescent="0.35">
      <c r="A46" s="456"/>
      <c r="D46" s="458"/>
      <c r="E46" s="456"/>
      <c r="F46" s="456"/>
      <c r="G46" s="456"/>
      <c r="H46" s="456"/>
      <c r="I46" s="456"/>
      <c r="O46" s="592"/>
      <c r="T46" s="459"/>
      <c r="U46" s="460"/>
    </row>
    <row r="47" spans="1:23" ht="18.75" customHeight="1" x14ac:dyDescent="0.3">
      <c r="A47" s="467"/>
      <c r="B47" s="461"/>
      <c r="C47" s="198"/>
      <c r="D47" s="462"/>
      <c r="E47" s="197"/>
      <c r="F47" s="197"/>
      <c r="G47" s="463"/>
      <c r="H47" s="463"/>
      <c r="I47" s="463"/>
      <c r="J47" s="198"/>
      <c r="K47" s="198"/>
      <c r="L47" s="198"/>
      <c r="M47" s="198"/>
      <c r="N47" s="198"/>
      <c r="O47" s="593"/>
      <c r="P47" s="464"/>
      <c r="Q47" s="464"/>
      <c r="R47" s="464"/>
      <c r="S47" s="465"/>
      <c r="T47" s="465"/>
      <c r="U47" s="464"/>
    </row>
  </sheetData>
  <mergeCells count="13">
    <mergeCell ref="G18:G19"/>
    <mergeCell ref="H18:H19"/>
    <mergeCell ref="I18:I19"/>
    <mergeCell ref="V18:W18"/>
    <mergeCell ref="J18:O18"/>
    <mergeCell ref="P18:U18"/>
    <mergeCell ref="A16:U16"/>
    <mergeCell ref="A18:A20"/>
    <mergeCell ref="B18:B20"/>
    <mergeCell ref="C18:C19"/>
    <mergeCell ref="D18:D19"/>
    <mergeCell ref="E18:E20"/>
    <mergeCell ref="F18:F20"/>
  </mergeCells>
  <phoneticPr fontId="52" type="noConversion"/>
  <printOptions horizontalCentered="1"/>
  <pageMargins left="0.11811023622047245" right="0.11811023622047245" top="0.78740157480314965" bottom="0.11811023622047245" header="0.51181102362204722" footer="0.51181102362204722"/>
  <pageSetup paperSize="8"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W61"/>
  <sheetViews>
    <sheetView view="pageBreakPreview" topLeftCell="H10" zoomScaleNormal="70" zoomScaleSheetLayoutView="70" workbookViewId="0">
      <selection activeCell="D25" sqref="D25"/>
    </sheetView>
  </sheetViews>
  <sheetFormatPr defaultRowHeight="15.75" x14ac:dyDescent="0.25"/>
  <cols>
    <col min="1" max="1" width="6.875" style="1" customWidth="1"/>
    <col min="2" max="2" width="44.5" style="1" customWidth="1"/>
    <col min="3" max="3" width="8.5" style="1" customWidth="1"/>
    <col min="4" max="4" width="14.875" style="17" customWidth="1"/>
    <col min="5" max="5" width="10.125" style="17" customWidth="1"/>
    <col min="6" max="6" width="12.25" style="17" customWidth="1"/>
    <col min="7" max="7" width="14.875" style="493" customWidth="1"/>
    <col min="8" max="8" width="14.875" style="17" customWidth="1"/>
    <col min="9" max="9" width="12.25" style="17" customWidth="1"/>
    <col min="10" max="10" width="10.5" style="1" customWidth="1"/>
    <col min="11" max="11" width="10.75" style="1" customWidth="1"/>
    <col min="12" max="15" width="10.375" style="1" customWidth="1"/>
    <col min="16" max="16" width="10.875" style="494" customWidth="1"/>
    <col min="17" max="17" width="11" style="1" bestFit="1" customWidth="1"/>
    <col min="18" max="18" width="10.5" style="1" customWidth="1"/>
    <col min="19" max="19" width="10.75" style="1" customWidth="1"/>
    <col min="20" max="20" width="9.375" style="1" customWidth="1"/>
    <col min="21" max="21" width="13.25" style="1" customWidth="1"/>
    <col min="22" max="16384" width="9" style="1"/>
  </cols>
  <sheetData>
    <row r="1" spans="1:21" x14ac:dyDescent="0.25">
      <c r="U1" s="4" t="s">
        <v>343</v>
      </c>
    </row>
    <row r="2" spans="1:21" x14ac:dyDescent="0.25">
      <c r="U2" s="4" t="s">
        <v>119</v>
      </c>
    </row>
    <row r="3" spans="1:21" x14ac:dyDescent="0.25">
      <c r="U3" s="4" t="s">
        <v>560</v>
      </c>
    </row>
    <row r="4" spans="1:21" x14ac:dyDescent="0.25">
      <c r="U4" s="4"/>
    </row>
    <row r="5" spans="1:21" ht="22.5" x14ac:dyDescent="0.3">
      <c r="A5" s="863" t="s">
        <v>551</v>
      </c>
      <c r="B5" s="863"/>
      <c r="C5" s="863"/>
      <c r="D5" s="863"/>
      <c r="E5" s="863"/>
      <c r="F5" s="863"/>
      <c r="G5" s="863"/>
      <c r="H5" s="863"/>
      <c r="I5" s="863"/>
      <c r="J5" s="863"/>
      <c r="K5" s="863"/>
      <c r="L5" s="863"/>
      <c r="M5" s="863"/>
      <c r="N5" s="863"/>
      <c r="O5" s="863"/>
      <c r="P5" s="863"/>
      <c r="Q5" s="863"/>
      <c r="R5" s="863"/>
      <c r="S5" s="863"/>
      <c r="T5" s="863"/>
      <c r="U5" s="863"/>
    </row>
    <row r="6" spans="1:21" s="499" customFormat="1" ht="16.5" x14ac:dyDescent="0.25">
      <c r="A6" s="497"/>
      <c r="B6" s="497"/>
      <c r="C6" s="497"/>
      <c r="D6" s="497"/>
      <c r="E6" s="497"/>
      <c r="F6" s="497"/>
      <c r="G6" s="498"/>
      <c r="H6" s="497"/>
      <c r="I6" s="497"/>
      <c r="J6" s="497"/>
      <c r="K6" s="497"/>
      <c r="L6" s="497"/>
      <c r="M6" s="497"/>
      <c r="N6" s="497"/>
      <c r="O6" s="497"/>
      <c r="P6" s="498"/>
      <c r="Q6" s="497"/>
      <c r="R6" s="497"/>
      <c r="S6" s="497"/>
      <c r="T6" s="497"/>
      <c r="U6" s="497"/>
    </row>
    <row r="7" spans="1:21" s="499" customFormat="1" ht="16.5" x14ac:dyDescent="0.25">
      <c r="D7" s="500"/>
      <c r="E7" s="500"/>
      <c r="F7" s="500"/>
      <c r="G7" s="501"/>
      <c r="H7" s="500"/>
      <c r="I7" s="500"/>
      <c r="P7" s="502"/>
      <c r="U7" s="503" t="s">
        <v>120</v>
      </c>
    </row>
    <row r="8" spans="1:21" s="499" customFormat="1" ht="16.5" x14ac:dyDescent="0.25">
      <c r="D8" s="500"/>
      <c r="E8" s="500"/>
      <c r="F8" s="500"/>
      <c r="G8" s="501"/>
      <c r="H8" s="500"/>
      <c r="I8" s="500"/>
      <c r="P8" s="502"/>
      <c r="U8" s="503" t="s">
        <v>524</v>
      </c>
    </row>
    <row r="9" spans="1:21" s="499" customFormat="1" ht="16.5" x14ac:dyDescent="0.25">
      <c r="D9" s="500"/>
      <c r="E9" s="500"/>
      <c r="F9" s="500"/>
      <c r="G9" s="501"/>
      <c r="H9" s="500"/>
      <c r="I9" s="500"/>
      <c r="P9" s="502"/>
      <c r="U9" s="503"/>
    </row>
    <row r="10" spans="1:21" s="499" customFormat="1" ht="33" x14ac:dyDescent="0.25">
      <c r="D10" s="500"/>
      <c r="E10" s="500"/>
      <c r="F10" s="500"/>
      <c r="G10" s="501"/>
      <c r="H10" s="500"/>
      <c r="I10" s="500"/>
      <c r="P10" s="502"/>
      <c r="U10" s="504" t="s">
        <v>564</v>
      </c>
    </row>
    <row r="11" spans="1:21" s="499" customFormat="1" ht="16.5" x14ac:dyDescent="0.25">
      <c r="D11" s="500"/>
      <c r="E11" s="500"/>
      <c r="F11" s="500"/>
      <c r="G11" s="501"/>
      <c r="H11" s="500"/>
      <c r="I11" s="500"/>
      <c r="P11" s="502"/>
      <c r="U11" s="503" t="s">
        <v>565</v>
      </c>
    </row>
    <row r="12" spans="1:21" s="499" customFormat="1" ht="16.5" x14ac:dyDescent="0.25">
      <c r="D12" s="500"/>
      <c r="E12" s="500"/>
      <c r="F12" s="500"/>
      <c r="G12" s="501"/>
      <c r="H12" s="500"/>
      <c r="I12" s="500"/>
      <c r="P12" s="502"/>
      <c r="U12" s="503" t="s">
        <v>124</v>
      </c>
    </row>
    <row r="13" spans="1:21" s="499" customFormat="1" ht="17.25" thickBot="1" x14ac:dyDescent="0.3">
      <c r="D13" s="500"/>
      <c r="E13" s="500"/>
      <c r="F13" s="500"/>
      <c r="G13" s="501"/>
      <c r="H13" s="500"/>
      <c r="I13" s="500"/>
      <c r="P13" s="502"/>
    </row>
    <row r="14" spans="1:21" s="499" customFormat="1" ht="21" customHeight="1" x14ac:dyDescent="0.25">
      <c r="A14" s="883" t="s">
        <v>637</v>
      </c>
      <c r="B14" s="877" t="s">
        <v>660</v>
      </c>
      <c r="C14" s="877" t="s">
        <v>732</v>
      </c>
      <c r="D14" s="877" t="s">
        <v>684</v>
      </c>
      <c r="E14" s="877" t="s">
        <v>716</v>
      </c>
      <c r="F14" s="877" t="s">
        <v>717</v>
      </c>
      <c r="G14" s="880" t="s">
        <v>749</v>
      </c>
      <c r="H14" s="877" t="s">
        <v>760</v>
      </c>
      <c r="I14" s="877" t="s">
        <v>750</v>
      </c>
      <c r="J14" s="874" t="s">
        <v>667</v>
      </c>
      <c r="K14" s="874"/>
      <c r="L14" s="874"/>
      <c r="M14" s="874"/>
      <c r="N14" s="874"/>
      <c r="O14" s="874"/>
      <c r="P14" s="874" t="s">
        <v>126</v>
      </c>
      <c r="Q14" s="874"/>
      <c r="R14" s="874"/>
      <c r="S14" s="875"/>
      <c r="T14" s="875"/>
      <c r="U14" s="876"/>
    </row>
    <row r="15" spans="1:21" s="499" customFormat="1" ht="64.5" customHeight="1" x14ac:dyDescent="0.25">
      <c r="A15" s="884"/>
      <c r="B15" s="878"/>
      <c r="C15" s="878"/>
      <c r="D15" s="878"/>
      <c r="E15" s="878"/>
      <c r="F15" s="878"/>
      <c r="G15" s="881"/>
      <c r="H15" s="878"/>
      <c r="I15" s="878"/>
      <c r="J15" s="505" t="s">
        <v>596</v>
      </c>
      <c r="K15" s="505" t="s">
        <v>597</v>
      </c>
      <c r="L15" s="505" t="s">
        <v>598</v>
      </c>
      <c r="M15" s="505" t="s">
        <v>600</v>
      </c>
      <c r="N15" s="505" t="s">
        <v>599</v>
      </c>
      <c r="O15" s="505" t="s">
        <v>668</v>
      </c>
      <c r="P15" s="505" t="s">
        <v>596</v>
      </c>
      <c r="Q15" s="505" t="s">
        <v>597</v>
      </c>
      <c r="R15" s="505" t="s">
        <v>598</v>
      </c>
      <c r="S15" s="505" t="s">
        <v>600</v>
      </c>
      <c r="T15" s="505" t="s">
        <v>599</v>
      </c>
      <c r="U15" s="505" t="s">
        <v>668</v>
      </c>
    </row>
    <row r="16" spans="1:21" s="499" customFormat="1" ht="33.75" customHeight="1" thickBot="1" x14ac:dyDescent="0.3">
      <c r="A16" s="885"/>
      <c r="B16" s="879"/>
      <c r="C16" s="507" t="s">
        <v>733</v>
      </c>
      <c r="D16" s="507" t="s">
        <v>715</v>
      </c>
      <c r="E16" s="879"/>
      <c r="F16" s="879"/>
      <c r="G16" s="508" t="s">
        <v>587</v>
      </c>
      <c r="H16" s="508" t="s">
        <v>587</v>
      </c>
      <c r="I16" s="508" t="s">
        <v>587</v>
      </c>
      <c r="J16" s="507" t="s">
        <v>715</v>
      </c>
      <c r="K16" s="507" t="s">
        <v>715</v>
      </c>
      <c r="L16" s="507" t="s">
        <v>715</v>
      </c>
      <c r="M16" s="507" t="s">
        <v>715</v>
      </c>
      <c r="N16" s="507" t="s">
        <v>715</v>
      </c>
      <c r="O16" s="507" t="s">
        <v>715</v>
      </c>
      <c r="P16" s="508" t="s">
        <v>587</v>
      </c>
      <c r="Q16" s="508" t="s">
        <v>587</v>
      </c>
      <c r="R16" s="508" t="s">
        <v>587</v>
      </c>
      <c r="S16" s="508" t="s">
        <v>587</v>
      </c>
      <c r="T16" s="508" t="s">
        <v>587</v>
      </c>
      <c r="U16" s="508" t="s">
        <v>587</v>
      </c>
    </row>
    <row r="17" spans="1:23" s="499" customFormat="1" ht="16.5" x14ac:dyDescent="0.25">
      <c r="A17" s="510"/>
      <c r="B17" s="511" t="s">
        <v>661</v>
      </c>
      <c r="C17" s="511"/>
      <c r="D17" s="512"/>
      <c r="E17" s="511"/>
      <c r="F17" s="511"/>
      <c r="G17" s="513">
        <f>G18+G39</f>
        <v>3.610484</v>
      </c>
      <c r="H17" s="512"/>
      <c r="I17" s="513">
        <f>I18+I39</f>
        <v>0</v>
      </c>
      <c r="J17" s="512"/>
      <c r="K17" s="512"/>
      <c r="L17" s="512"/>
      <c r="M17" s="512"/>
      <c r="N17" s="512"/>
      <c r="O17" s="512"/>
      <c r="P17" s="513">
        <f t="shared" ref="P17:U17" si="0">P18+P39</f>
        <v>1.1428400000000001</v>
      </c>
      <c r="Q17" s="513">
        <f t="shared" si="0"/>
        <v>0.96874300000000002</v>
      </c>
      <c r="R17" s="513">
        <f t="shared" si="0"/>
        <v>0.42900199999999999</v>
      </c>
      <c r="S17" s="513">
        <f t="shared" si="0"/>
        <v>0.60839700000000008</v>
      </c>
      <c r="T17" s="513">
        <f t="shared" si="0"/>
        <v>0.46150199999999997</v>
      </c>
      <c r="U17" s="513">
        <f t="shared" si="0"/>
        <v>3.610484</v>
      </c>
    </row>
    <row r="18" spans="1:23" s="499" customFormat="1" ht="33" x14ac:dyDescent="0.25">
      <c r="A18" s="505">
        <v>1</v>
      </c>
      <c r="B18" s="505" t="s">
        <v>759</v>
      </c>
      <c r="C18" s="505"/>
      <c r="D18" s="505"/>
      <c r="E18" s="505"/>
      <c r="F18" s="505"/>
      <c r="G18" s="514">
        <f>G19</f>
        <v>3.1116890000000001</v>
      </c>
      <c r="H18" s="505"/>
      <c r="I18" s="514">
        <f>I19</f>
        <v>0</v>
      </c>
      <c r="J18" s="515"/>
      <c r="K18" s="515"/>
      <c r="L18" s="515"/>
      <c r="M18" s="515"/>
      <c r="N18" s="515"/>
      <c r="O18" s="515"/>
      <c r="P18" s="514">
        <f t="shared" ref="P18:U18" si="1">P19</f>
        <v>0.64404499999999998</v>
      </c>
      <c r="Q18" s="514">
        <f t="shared" si="1"/>
        <v>0.96874300000000002</v>
      </c>
      <c r="R18" s="514">
        <f t="shared" si="1"/>
        <v>0.42900199999999999</v>
      </c>
      <c r="S18" s="514">
        <f t="shared" si="1"/>
        <v>0.60839700000000008</v>
      </c>
      <c r="T18" s="514">
        <f t="shared" si="1"/>
        <v>0.46150199999999997</v>
      </c>
      <c r="U18" s="514">
        <f t="shared" si="1"/>
        <v>3.1116890000000001</v>
      </c>
    </row>
    <row r="19" spans="1:23" s="499" customFormat="1" ht="33" x14ac:dyDescent="0.25">
      <c r="A19" s="548" t="s">
        <v>624</v>
      </c>
      <c r="B19" s="505" t="s">
        <v>756</v>
      </c>
      <c r="C19" s="520"/>
      <c r="D19" s="520"/>
      <c r="E19" s="520"/>
      <c r="F19" s="520"/>
      <c r="G19" s="532">
        <f>SUM(G20:G29)</f>
        <v>3.1116890000000001</v>
      </c>
      <c r="H19" s="520"/>
      <c r="I19" s="532">
        <f>SUM(I20:I29)</f>
        <v>0</v>
      </c>
      <c r="J19" s="532"/>
      <c r="K19" s="532"/>
      <c r="L19" s="532"/>
      <c r="M19" s="532"/>
      <c r="N19" s="514"/>
      <c r="O19" s="515"/>
      <c r="P19" s="514">
        <f t="shared" ref="P19:U19" si="2">SUM(P20:P29)</f>
        <v>0.64404499999999998</v>
      </c>
      <c r="Q19" s="514">
        <f t="shared" si="2"/>
        <v>0.96874300000000002</v>
      </c>
      <c r="R19" s="532">
        <f t="shared" si="2"/>
        <v>0.42900199999999999</v>
      </c>
      <c r="S19" s="532">
        <f t="shared" si="2"/>
        <v>0.60839700000000008</v>
      </c>
      <c r="T19" s="532">
        <f t="shared" si="2"/>
        <v>0.46150199999999997</v>
      </c>
      <c r="U19" s="532">
        <f t="shared" si="2"/>
        <v>3.1116890000000001</v>
      </c>
    </row>
    <row r="20" spans="1:23" s="644" customFormat="1" ht="31.5" x14ac:dyDescent="0.25">
      <c r="A20" s="6">
        <v>1</v>
      </c>
      <c r="B20" s="5" t="s">
        <v>583</v>
      </c>
      <c r="C20" s="6" t="s">
        <v>523</v>
      </c>
      <c r="D20" s="449">
        <v>0.91</v>
      </c>
      <c r="E20" s="246">
        <v>2016</v>
      </c>
      <c r="F20" s="246">
        <v>2016</v>
      </c>
      <c r="G20" s="246">
        <v>0.96874300000000002</v>
      </c>
      <c r="H20" s="5"/>
      <c r="I20" s="246"/>
      <c r="J20" s="449"/>
      <c r="K20" s="449">
        <v>0.91</v>
      </c>
      <c r="L20" s="449"/>
      <c r="M20" s="449"/>
      <c r="N20" s="449"/>
      <c r="O20" s="449">
        <f>SUM(J20:N20)</f>
        <v>0.91</v>
      </c>
      <c r="P20" s="246"/>
      <c r="Q20" s="246">
        <v>0.96874300000000002</v>
      </c>
      <c r="R20" s="246"/>
      <c r="S20" s="246"/>
      <c r="T20" s="246"/>
      <c r="U20" s="651">
        <f>SUM(P20:T20)</f>
        <v>0.96874300000000002</v>
      </c>
      <c r="V20" s="36"/>
      <c r="W20" s="258"/>
    </row>
    <row r="21" spans="1:23" s="644" customFormat="1" ht="31.5" x14ac:dyDescent="0.25">
      <c r="A21" s="6">
        <v>2</v>
      </c>
      <c r="B21" s="5" t="s">
        <v>584</v>
      </c>
      <c r="C21" s="6" t="s">
        <v>523</v>
      </c>
      <c r="D21" s="449">
        <v>7.0000000000000007E-2</v>
      </c>
      <c r="E21" s="246">
        <v>2017</v>
      </c>
      <c r="F21" s="246">
        <v>2017</v>
      </c>
      <c r="G21" s="246">
        <v>0.14538300000000001</v>
      </c>
      <c r="H21" s="5"/>
      <c r="I21" s="246"/>
      <c r="J21" s="449"/>
      <c r="K21" s="449"/>
      <c r="L21" s="449">
        <v>7.0000000000000007E-2</v>
      </c>
      <c r="M21" s="449"/>
      <c r="N21" s="449"/>
      <c r="O21" s="449">
        <f t="shared" ref="O21:O26" si="3">SUM(J21:N21)</f>
        <v>7.0000000000000007E-2</v>
      </c>
      <c r="P21" s="246"/>
      <c r="Q21" s="246"/>
      <c r="R21" s="246">
        <v>0.14538300000000001</v>
      </c>
      <c r="S21" s="246"/>
      <c r="T21" s="246"/>
      <c r="U21" s="651">
        <f t="shared" ref="U21:U28" si="4">SUM(P21:T21)</f>
        <v>0.14538300000000001</v>
      </c>
      <c r="V21" s="36"/>
      <c r="W21" s="258"/>
    </row>
    <row r="22" spans="1:23" s="644" customFormat="1" ht="16.5" x14ac:dyDescent="0.25">
      <c r="A22" s="6">
        <v>3</v>
      </c>
      <c r="B22" s="5" t="s">
        <v>592</v>
      </c>
      <c r="C22" s="6" t="s">
        <v>523</v>
      </c>
      <c r="D22" s="449">
        <v>0.26</v>
      </c>
      <c r="E22" s="246">
        <v>2017</v>
      </c>
      <c r="F22" s="246">
        <v>2017</v>
      </c>
      <c r="G22" s="246">
        <v>0.28361900000000001</v>
      </c>
      <c r="H22" s="5"/>
      <c r="I22" s="246"/>
      <c r="J22" s="449"/>
      <c r="K22" s="449"/>
      <c r="L22" s="449">
        <v>0.26</v>
      </c>
      <c r="M22" s="449"/>
      <c r="N22" s="449"/>
      <c r="O22" s="449">
        <f t="shared" si="3"/>
        <v>0.26</v>
      </c>
      <c r="P22" s="246"/>
      <c r="Q22" s="246"/>
      <c r="R22" s="246">
        <v>0.28361900000000001</v>
      </c>
      <c r="S22" s="246"/>
      <c r="T22" s="246"/>
      <c r="U22" s="651">
        <f t="shared" si="4"/>
        <v>0.28361900000000001</v>
      </c>
      <c r="V22" s="36"/>
      <c r="W22" s="258"/>
    </row>
    <row r="23" spans="1:23" s="644" customFormat="1" ht="31.5" x14ac:dyDescent="0.25">
      <c r="A23" s="6">
        <v>4</v>
      </c>
      <c r="B23" s="5" t="s">
        <v>593</v>
      </c>
      <c r="C23" s="6" t="s">
        <v>523</v>
      </c>
      <c r="D23" s="449">
        <v>0.28999999999999998</v>
      </c>
      <c r="E23" s="246">
        <v>2018</v>
      </c>
      <c r="F23" s="246">
        <v>2018</v>
      </c>
      <c r="G23" s="246">
        <v>0.40768700000000002</v>
      </c>
      <c r="H23" s="5"/>
      <c r="I23" s="246"/>
      <c r="J23" s="449"/>
      <c r="K23" s="449"/>
      <c r="L23" s="449"/>
      <c r="M23" s="449">
        <v>0.28999999999999998</v>
      </c>
      <c r="N23" s="449"/>
      <c r="O23" s="449">
        <f t="shared" si="3"/>
        <v>0.28999999999999998</v>
      </c>
      <c r="P23" s="246"/>
      <c r="Q23" s="246"/>
      <c r="R23" s="246"/>
      <c r="S23" s="246">
        <v>0.40768700000000002</v>
      </c>
      <c r="T23" s="246"/>
      <c r="U23" s="651">
        <f t="shared" si="4"/>
        <v>0.40768700000000002</v>
      </c>
      <c r="V23" s="36"/>
      <c r="W23" s="258"/>
    </row>
    <row r="24" spans="1:23" s="644" customFormat="1" ht="31.5" x14ac:dyDescent="0.25">
      <c r="A24" s="6">
        <v>5</v>
      </c>
      <c r="B24" s="5" t="s">
        <v>594</v>
      </c>
      <c r="C24" s="6" t="s">
        <v>523</v>
      </c>
      <c r="D24" s="449">
        <v>7.0000000000000007E-2</v>
      </c>
      <c r="E24" s="246">
        <v>2018</v>
      </c>
      <c r="F24" s="246">
        <v>2018</v>
      </c>
      <c r="G24" s="477">
        <v>0.20071</v>
      </c>
      <c r="H24" s="5"/>
      <c r="I24" s="246"/>
      <c r="J24" s="449"/>
      <c r="K24" s="449"/>
      <c r="L24" s="449"/>
      <c r="M24" s="449">
        <v>7.0000000000000007E-2</v>
      </c>
      <c r="N24" s="449"/>
      <c r="O24" s="449">
        <v>7.0000000000000007E-2</v>
      </c>
      <c r="P24" s="246"/>
      <c r="Q24" s="246"/>
      <c r="R24" s="246"/>
      <c r="S24" s="477">
        <v>0.20071</v>
      </c>
      <c r="T24" s="477"/>
      <c r="U24" s="651">
        <f t="shared" si="4"/>
        <v>0.20071</v>
      </c>
      <c r="V24" s="646"/>
      <c r="W24" s="645"/>
    </row>
    <row r="25" spans="1:23" s="644" customFormat="1" ht="31.5" x14ac:dyDescent="0.25">
      <c r="A25" s="6">
        <v>6</v>
      </c>
      <c r="B25" s="5" t="s">
        <v>585</v>
      </c>
      <c r="C25" s="6" t="s">
        <v>523</v>
      </c>
      <c r="D25" s="449">
        <v>0.6</v>
      </c>
      <c r="E25" s="246">
        <v>2019</v>
      </c>
      <c r="F25" s="246">
        <v>2019</v>
      </c>
      <c r="G25" s="246">
        <v>0.30035200000000001</v>
      </c>
      <c r="H25" s="5"/>
      <c r="I25" s="246"/>
      <c r="J25" s="449"/>
      <c r="K25" s="449"/>
      <c r="L25" s="449"/>
      <c r="M25" s="449"/>
      <c r="N25" s="449">
        <v>0.6</v>
      </c>
      <c r="O25" s="449">
        <f t="shared" si="3"/>
        <v>0.6</v>
      </c>
      <c r="P25" s="246"/>
      <c r="Q25" s="246"/>
      <c r="R25" s="246"/>
      <c r="S25" s="246"/>
      <c r="T25" s="246">
        <v>0.30035200000000001</v>
      </c>
      <c r="U25" s="651">
        <f t="shared" si="4"/>
        <v>0.30035200000000001</v>
      </c>
      <c r="V25" s="36"/>
      <c r="W25" s="258"/>
    </row>
    <row r="26" spans="1:23" s="644" customFormat="1" ht="31.5" x14ac:dyDescent="0.25">
      <c r="A26" s="6">
        <v>7</v>
      </c>
      <c r="B26" s="5" t="s">
        <v>586</v>
      </c>
      <c r="C26" s="6" t="s">
        <v>523</v>
      </c>
      <c r="D26" s="449">
        <v>0.3</v>
      </c>
      <c r="E26" s="246">
        <v>2019</v>
      </c>
      <c r="F26" s="246">
        <v>2019</v>
      </c>
      <c r="G26" s="477">
        <v>0.16114999999999999</v>
      </c>
      <c r="H26" s="5"/>
      <c r="I26" s="246"/>
      <c r="J26" s="449"/>
      <c r="K26" s="449"/>
      <c r="L26" s="449"/>
      <c r="M26" s="449"/>
      <c r="N26" s="449">
        <v>0.3</v>
      </c>
      <c r="O26" s="449">
        <f t="shared" si="3"/>
        <v>0.3</v>
      </c>
      <c r="P26" s="246"/>
      <c r="Q26" s="246"/>
      <c r="R26" s="246"/>
      <c r="S26" s="246"/>
      <c r="T26" s="246">
        <v>0.16114999999999999</v>
      </c>
      <c r="U26" s="651">
        <f t="shared" si="4"/>
        <v>0.16114999999999999</v>
      </c>
      <c r="V26" s="646"/>
      <c r="W26" s="645"/>
    </row>
    <row r="27" spans="1:23" s="644" customFormat="1" ht="18" customHeight="1" x14ac:dyDescent="0.25">
      <c r="A27" s="6">
        <v>8</v>
      </c>
      <c r="B27" s="5" t="s">
        <v>562</v>
      </c>
      <c r="C27" s="6" t="s">
        <v>523</v>
      </c>
      <c r="D27" s="449">
        <v>0.61599999999999999</v>
      </c>
      <c r="E27" s="246">
        <v>2015</v>
      </c>
      <c r="F27" s="246">
        <v>2015</v>
      </c>
      <c r="G27" s="477">
        <v>0.37840800000000002</v>
      </c>
      <c r="H27" s="5"/>
      <c r="I27" s="246"/>
      <c r="J27" s="449">
        <v>0.61599999999999999</v>
      </c>
      <c r="K27" s="449"/>
      <c r="L27" s="449"/>
      <c r="M27" s="449"/>
      <c r="N27" s="449"/>
      <c r="O27" s="449"/>
      <c r="P27" s="477">
        <v>0.37840800000000002</v>
      </c>
      <c r="Q27" s="246"/>
      <c r="R27" s="246"/>
      <c r="S27" s="246"/>
      <c r="T27" s="246"/>
      <c r="U27" s="651">
        <f t="shared" si="4"/>
        <v>0.37840800000000002</v>
      </c>
      <c r="V27" s="646"/>
      <c r="W27" s="645"/>
    </row>
    <row r="28" spans="1:23" s="644" customFormat="1" ht="18" customHeight="1" x14ac:dyDescent="0.25">
      <c r="A28" s="6">
        <v>9</v>
      </c>
      <c r="B28" s="5" t="s">
        <v>563</v>
      </c>
      <c r="C28" s="6" t="s">
        <v>523</v>
      </c>
      <c r="D28" s="449">
        <v>1</v>
      </c>
      <c r="E28" s="246">
        <v>2015</v>
      </c>
      <c r="F28" s="246">
        <v>2015</v>
      </c>
      <c r="G28" s="477">
        <v>0.26563700000000001</v>
      </c>
      <c r="H28" s="5"/>
      <c r="I28" s="246"/>
      <c r="J28" s="449">
        <v>1</v>
      </c>
      <c r="K28" s="449"/>
      <c r="L28" s="449"/>
      <c r="M28" s="449"/>
      <c r="N28" s="449"/>
      <c r="O28" s="449"/>
      <c r="P28" s="477">
        <v>0.26563700000000001</v>
      </c>
      <c r="Q28" s="246"/>
      <c r="R28" s="246"/>
      <c r="S28" s="246"/>
      <c r="T28" s="246"/>
      <c r="U28" s="651">
        <f t="shared" si="4"/>
        <v>0.26563700000000001</v>
      </c>
      <c r="V28" s="646"/>
      <c r="W28" s="645"/>
    </row>
    <row r="29" spans="1:23" s="499" customFormat="1" ht="16.5" x14ac:dyDescent="0.25">
      <c r="A29" s="515"/>
      <c r="B29" s="516"/>
      <c r="C29" s="515"/>
      <c r="D29" s="529"/>
      <c r="E29" s="527"/>
      <c r="F29" s="527"/>
      <c r="G29" s="528"/>
      <c r="H29" s="516"/>
      <c r="I29" s="527"/>
      <c r="J29" s="529"/>
      <c r="K29" s="515"/>
      <c r="L29" s="515"/>
      <c r="M29" s="515"/>
      <c r="N29" s="515"/>
      <c r="O29" s="529"/>
      <c r="P29" s="528"/>
      <c r="Q29" s="515"/>
      <c r="R29" s="515"/>
      <c r="S29" s="515"/>
      <c r="T29" s="515"/>
      <c r="U29" s="527"/>
    </row>
    <row r="30" spans="1:23" s="499" customFormat="1" ht="33" x14ac:dyDescent="0.25">
      <c r="A30" s="505" t="s">
        <v>625</v>
      </c>
      <c r="B30" s="505" t="s">
        <v>90</v>
      </c>
      <c r="C30" s="518"/>
      <c r="D30" s="518"/>
      <c r="E30" s="518"/>
      <c r="F30" s="518"/>
      <c r="G30" s="521"/>
      <c r="H30" s="518"/>
      <c r="I30" s="518"/>
      <c r="J30" s="519"/>
      <c r="K30" s="519"/>
      <c r="L30" s="519"/>
      <c r="M30" s="519"/>
      <c r="N30" s="519"/>
      <c r="O30" s="519"/>
      <c r="P30" s="522"/>
      <c r="Q30" s="519"/>
      <c r="R30" s="519"/>
      <c r="S30" s="648"/>
      <c r="T30" s="648"/>
      <c r="U30" s="523"/>
    </row>
    <row r="31" spans="1:23" s="499" customFormat="1" ht="16.5" x14ac:dyDescent="0.25">
      <c r="A31" s="515">
        <v>1</v>
      </c>
      <c r="B31" s="516" t="s">
        <v>662</v>
      </c>
      <c r="C31" s="518"/>
      <c r="D31" s="518"/>
      <c r="E31" s="518"/>
      <c r="F31" s="518"/>
      <c r="G31" s="521"/>
      <c r="H31" s="518"/>
      <c r="I31" s="518"/>
      <c r="J31" s="519"/>
      <c r="K31" s="519"/>
      <c r="L31" s="519"/>
      <c r="M31" s="519"/>
      <c r="N31" s="519"/>
      <c r="O31" s="519"/>
      <c r="P31" s="522"/>
      <c r="Q31" s="519"/>
      <c r="R31" s="519"/>
      <c r="S31" s="648"/>
      <c r="T31" s="648"/>
      <c r="U31" s="523"/>
    </row>
    <row r="32" spans="1:23" s="499" customFormat="1" ht="16.5" x14ac:dyDescent="0.25">
      <c r="A32" s="515" t="s">
        <v>663</v>
      </c>
      <c r="B32" s="516"/>
      <c r="C32" s="518"/>
      <c r="D32" s="518"/>
      <c r="E32" s="518"/>
      <c r="F32" s="518"/>
      <c r="G32" s="521"/>
      <c r="H32" s="518"/>
      <c r="I32" s="518"/>
      <c r="J32" s="519"/>
      <c r="K32" s="519"/>
      <c r="L32" s="519"/>
      <c r="M32" s="519"/>
      <c r="N32" s="519"/>
      <c r="O32" s="519"/>
      <c r="P32" s="522"/>
      <c r="Q32" s="519"/>
      <c r="R32" s="519"/>
      <c r="S32" s="648"/>
      <c r="T32" s="648"/>
      <c r="U32" s="523"/>
    </row>
    <row r="33" spans="1:21" s="499" customFormat="1" ht="16.5" x14ac:dyDescent="0.25">
      <c r="A33" s="505" t="s">
        <v>636</v>
      </c>
      <c r="B33" s="505" t="s">
        <v>757</v>
      </c>
      <c r="C33" s="518"/>
      <c r="D33" s="518"/>
      <c r="E33" s="518"/>
      <c r="F33" s="518"/>
      <c r="G33" s="521"/>
      <c r="H33" s="518"/>
      <c r="I33" s="518"/>
      <c r="J33" s="519"/>
      <c r="K33" s="519"/>
      <c r="L33" s="519"/>
      <c r="M33" s="519"/>
      <c r="N33" s="519"/>
      <c r="O33" s="519"/>
      <c r="P33" s="522"/>
      <c r="Q33" s="519"/>
      <c r="R33" s="519"/>
      <c r="S33" s="648"/>
      <c r="T33" s="648"/>
      <c r="U33" s="523"/>
    </row>
    <row r="34" spans="1:21" s="499" customFormat="1" ht="16.5" x14ac:dyDescent="0.25">
      <c r="A34" s="515">
        <v>1</v>
      </c>
      <c r="B34" s="516" t="s">
        <v>662</v>
      </c>
      <c r="C34" s="518"/>
      <c r="D34" s="518"/>
      <c r="E34" s="518"/>
      <c r="F34" s="518"/>
      <c r="G34" s="521"/>
      <c r="H34" s="518"/>
      <c r="I34" s="518"/>
      <c r="J34" s="519"/>
      <c r="K34" s="519"/>
      <c r="L34" s="519"/>
      <c r="M34" s="519"/>
      <c r="N34" s="519"/>
      <c r="O34" s="519"/>
      <c r="P34" s="522"/>
      <c r="Q34" s="519"/>
      <c r="R34" s="519"/>
      <c r="S34" s="648"/>
      <c r="T34" s="648"/>
      <c r="U34" s="523"/>
    </row>
    <row r="35" spans="1:21" s="499" customFormat="1" ht="16.5" x14ac:dyDescent="0.25">
      <c r="A35" s="515" t="s">
        <v>663</v>
      </c>
      <c r="B35" s="516"/>
      <c r="C35" s="518"/>
      <c r="D35" s="518"/>
      <c r="E35" s="518"/>
      <c r="F35" s="518"/>
      <c r="G35" s="521"/>
      <c r="H35" s="518"/>
      <c r="I35" s="518"/>
      <c r="J35" s="519"/>
      <c r="K35" s="519"/>
      <c r="L35" s="519"/>
      <c r="M35" s="519"/>
      <c r="N35" s="519"/>
      <c r="O35" s="519"/>
      <c r="P35" s="522"/>
      <c r="Q35" s="519"/>
      <c r="R35" s="519"/>
      <c r="S35" s="648"/>
      <c r="T35" s="648"/>
      <c r="U35" s="523"/>
    </row>
    <row r="36" spans="1:21" s="499" customFormat="1" ht="49.5" x14ac:dyDescent="0.25">
      <c r="A36" s="505" t="s">
        <v>653</v>
      </c>
      <c r="B36" s="505" t="s">
        <v>758</v>
      </c>
      <c r="C36" s="518"/>
      <c r="D36" s="518"/>
      <c r="E36" s="518"/>
      <c r="F36" s="518"/>
      <c r="G36" s="521"/>
      <c r="H36" s="518"/>
      <c r="I36" s="518"/>
      <c r="J36" s="519"/>
      <c r="K36" s="519"/>
      <c r="L36" s="519"/>
      <c r="M36" s="519"/>
      <c r="N36" s="519"/>
      <c r="O36" s="519"/>
      <c r="P36" s="522"/>
      <c r="Q36" s="519"/>
      <c r="R36" s="519"/>
      <c r="S36" s="648"/>
      <c r="T36" s="648"/>
      <c r="U36" s="523"/>
    </row>
    <row r="37" spans="1:21" s="499" customFormat="1" ht="16.5" x14ac:dyDescent="0.25">
      <c r="A37" s="515">
        <v>1</v>
      </c>
      <c r="B37" s="516" t="s">
        <v>662</v>
      </c>
      <c r="C37" s="518"/>
      <c r="D37" s="518"/>
      <c r="E37" s="518"/>
      <c r="F37" s="518"/>
      <c r="G37" s="521"/>
      <c r="H37" s="518"/>
      <c r="I37" s="518"/>
      <c r="J37" s="519"/>
      <c r="K37" s="519"/>
      <c r="L37" s="519"/>
      <c r="M37" s="519"/>
      <c r="N37" s="519"/>
      <c r="O37" s="519"/>
      <c r="P37" s="522"/>
      <c r="Q37" s="519"/>
      <c r="R37" s="519"/>
      <c r="S37" s="648"/>
      <c r="T37" s="648"/>
      <c r="U37" s="523"/>
    </row>
    <row r="38" spans="1:21" s="499" customFormat="1" ht="16.5" x14ac:dyDescent="0.25">
      <c r="A38" s="515" t="s">
        <v>663</v>
      </c>
      <c r="B38" s="516"/>
      <c r="C38" s="518"/>
      <c r="D38" s="518"/>
      <c r="E38" s="518"/>
      <c r="F38" s="518"/>
      <c r="G38" s="521"/>
      <c r="H38" s="518"/>
      <c r="I38" s="518"/>
      <c r="J38" s="519"/>
      <c r="K38" s="519"/>
      <c r="L38" s="519"/>
      <c r="M38" s="519"/>
      <c r="N38" s="519"/>
      <c r="O38" s="519"/>
      <c r="P38" s="522"/>
      <c r="Q38" s="519"/>
      <c r="R38" s="519"/>
      <c r="S38" s="648"/>
      <c r="T38" s="648"/>
      <c r="U38" s="523"/>
    </row>
    <row r="39" spans="1:21" s="499" customFormat="1" ht="16.5" x14ac:dyDescent="0.25">
      <c r="A39" s="505" t="s">
        <v>626</v>
      </c>
      <c r="B39" s="505" t="s">
        <v>675</v>
      </c>
      <c r="C39" s="505"/>
      <c r="D39" s="505"/>
      <c r="E39" s="505"/>
      <c r="F39" s="505"/>
      <c r="G39" s="514">
        <f>G40+G43</f>
        <v>0.49879499999999999</v>
      </c>
      <c r="H39" s="505"/>
      <c r="I39" s="514">
        <f>I40+I43</f>
        <v>0</v>
      </c>
      <c r="J39" s="515"/>
      <c r="K39" s="515"/>
      <c r="L39" s="515"/>
      <c r="M39" s="515"/>
      <c r="N39" s="515"/>
      <c r="O39" s="515"/>
      <c r="P39" s="514">
        <f t="shared" ref="P39:U39" si="5">P40+P43</f>
        <v>0.49879499999999999</v>
      </c>
      <c r="Q39" s="514">
        <f t="shared" si="5"/>
        <v>0</v>
      </c>
      <c r="R39" s="514">
        <f t="shared" si="5"/>
        <v>0</v>
      </c>
      <c r="S39" s="514">
        <f t="shared" si="5"/>
        <v>0</v>
      </c>
      <c r="T39" s="514">
        <f t="shared" si="5"/>
        <v>0</v>
      </c>
      <c r="U39" s="514">
        <f t="shared" si="5"/>
        <v>0.49879499999999999</v>
      </c>
    </row>
    <row r="40" spans="1:21" s="499" customFormat="1" ht="33" x14ac:dyDescent="0.25">
      <c r="A40" s="548" t="s">
        <v>627</v>
      </c>
      <c r="B40" s="505" t="s">
        <v>756</v>
      </c>
      <c r="C40" s="505"/>
      <c r="D40" s="505"/>
      <c r="E40" s="505"/>
      <c r="F40" s="505"/>
      <c r="G40" s="506"/>
      <c r="H40" s="505"/>
      <c r="I40" s="505"/>
      <c r="J40" s="515"/>
      <c r="K40" s="515"/>
      <c r="L40" s="515"/>
      <c r="M40" s="515"/>
      <c r="N40" s="515"/>
      <c r="O40" s="515"/>
      <c r="P40" s="525"/>
      <c r="Q40" s="515"/>
      <c r="R40" s="515"/>
      <c r="S40" s="649"/>
      <c r="T40" s="649"/>
      <c r="U40" s="526"/>
    </row>
    <row r="41" spans="1:21" s="499" customFormat="1" ht="16.5" x14ac:dyDescent="0.25">
      <c r="A41" s="515">
        <v>1</v>
      </c>
      <c r="B41" s="516" t="s">
        <v>662</v>
      </c>
      <c r="C41" s="515"/>
      <c r="D41" s="516"/>
      <c r="E41" s="527"/>
      <c r="F41" s="527"/>
      <c r="G41" s="528"/>
      <c r="H41" s="516"/>
      <c r="I41" s="516"/>
      <c r="J41" s="515"/>
      <c r="K41" s="529"/>
      <c r="L41" s="515"/>
      <c r="M41" s="515"/>
      <c r="N41" s="515"/>
      <c r="O41" s="529"/>
      <c r="P41" s="525"/>
      <c r="Q41" s="527"/>
      <c r="R41" s="527"/>
      <c r="S41" s="650"/>
      <c r="T41" s="650"/>
      <c r="U41" s="530"/>
    </row>
    <row r="42" spans="1:21" s="499" customFormat="1" ht="16.5" x14ac:dyDescent="0.25">
      <c r="A42" s="515" t="s">
        <v>663</v>
      </c>
      <c r="B42" s="516"/>
      <c r="C42" s="518"/>
      <c r="D42" s="518"/>
      <c r="E42" s="518"/>
      <c r="F42" s="518"/>
      <c r="G42" s="521"/>
      <c r="H42" s="518"/>
      <c r="I42" s="518"/>
      <c r="J42" s="519"/>
      <c r="K42" s="519"/>
      <c r="L42" s="519"/>
      <c r="M42" s="519"/>
      <c r="N42" s="519"/>
      <c r="O42" s="519"/>
      <c r="P42" s="522"/>
      <c r="Q42" s="519"/>
      <c r="R42" s="519"/>
      <c r="S42" s="648"/>
      <c r="T42" s="648"/>
      <c r="U42" s="523"/>
    </row>
    <row r="43" spans="1:21" s="534" customFormat="1" ht="16.5" x14ac:dyDescent="0.25">
      <c r="A43" s="548" t="s">
        <v>628</v>
      </c>
      <c r="B43" s="550" t="s">
        <v>125</v>
      </c>
      <c r="C43" s="531"/>
      <c r="D43" s="531"/>
      <c r="E43" s="531"/>
      <c r="F43" s="531"/>
      <c r="G43" s="532">
        <f>SUM(G44:G47)</f>
        <v>0.49879499999999999</v>
      </c>
      <c r="H43" s="531"/>
      <c r="I43" s="532">
        <f>SUM(I44:I47)</f>
        <v>0</v>
      </c>
      <c r="J43" s="520"/>
      <c r="K43" s="533"/>
      <c r="L43" s="520"/>
      <c r="M43" s="520"/>
      <c r="N43" s="520"/>
      <c r="O43" s="520"/>
      <c r="P43" s="532">
        <f t="shared" ref="P43:U43" si="6">SUM(P44:P47)</f>
        <v>0.49879499999999999</v>
      </c>
      <c r="Q43" s="532">
        <f t="shared" si="6"/>
        <v>0</v>
      </c>
      <c r="R43" s="532">
        <f t="shared" si="6"/>
        <v>0</v>
      </c>
      <c r="S43" s="532">
        <f t="shared" si="6"/>
        <v>0</v>
      </c>
      <c r="T43" s="532">
        <f t="shared" si="6"/>
        <v>0</v>
      </c>
      <c r="U43" s="532">
        <f t="shared" si="6"/>
        <v>0.49879499999999999</v>
      </c>
    </row>
    <row r="44" spans="1:21" s="499" customFormat="1" ht="31.5" x14ac:dyDescent="0.25">
      <c r="A44" s="6">
        <v>1</v>
      </c>
      <c r="B44" s="5" t="s">
        <v>581</v>
      </c>
      <c r="C44" s="6" t="s">
        <v>523</v>
      </c>
      <c r="D44" s="449">
        <v>0</v>
      </c>
      <c r="E44" s="246">
        <v>2015</v>
      </c>
      <c r="F44" s="246">
        <v>2015</v>
      </c>
      <c r="G44" s="246">
        <v>0.20066600000000001</v>
      </c>
      <c r="H44" s="5"/>
      <c r="I44" s="5"/>
      <c r="J44" s="449">
        <v>0</v>
      </c>
      <c r="K44" s="449"/>
      <c r="L44" s="449"/>
      <c r="M44" s="449"/>
      <c r="N44" s="449"/>
      <c r="O44" s="449">
        <f>SUM(J44:L44)</f>
        <v>0</v>
      </c>
      <c r="P44" s="246">
        <v>0.20066600000000001</v>
      </c>
      <c r="Q44" s="6"/>
      <c r="R44" s="6"/>
      <c r="S44" s="246"/>
      <c r="T44" s="246"/>
      <c r="U44" s="246">
        <f>SUM(P44:T44)</f>
        <v>0.20066600000000001</v>
      </c>
    </row>
    <row r="45" spans="1:21" s="499" customFormat="1" ht="47.25" x14ac:dyDescent="0.25">
      <c r="A45" s="6">
        <v>2</v>
      </c>
      <c r="B45" s="5" t="s">
        <v>582</v>
      </c>
      <c r="C45" s="6" t="s">
        <v>523</v>
      </c>
      <c r="D45" s="449">
        <v>0.12</v>
      </c>
      <c r="E45" s="246">
        <v>2015</v>
      </c>
      <c r="F45" s="246">
        <v>2015</v>
      </c>
      <c r="G45" s="246">
        <v>0.29812899999999998</v>
      </c>
      <c r="H45" s="5"/>
      <c r="I45" s="5"/>
      <c r="J45" s="449">
        <v>0.12</v>
      </c>
      <c r="K45" s="246"/>
      <c r="L45" s="6"/>
      <c r="M45" s="6"/>
      <c r="N45" s="6"/>
      <c r="O45" s="449">
        <f>SUM(J45:L45)</f>
        <v>0.12</v>
      </c>
      <c r="P45" s="246">
        <v>0.29812899999999998</v>
      </c>
      <c r="Q45" s="477"/>
      <c r="R45" s="477"/>
      <c r="S45" s="246"/>
      <c r="T45" s="6"/>
      <c r="U45" s="477">
        <f>SUM(P45:T45)</f>
        <v>0.29812899999999998</v>
      </c>
    </row>
    <row r="46" spans="1:21" s="499" customFormat="1" ht="16.5" x14ac:dyDescent="0.25">
      <c r="A46" s="515"/>
      <c r="B46" s="516"/>
      <c r="C46" s="515"/>
      <c r="D46" s="527"/>
      <c r="E46" s="527"/>
      <c r="F46" s="527"/>
      <c r="G46" s="528"/>
      <c r="H46" s="516"/>
      <c r="I46" s="516"/>
      <c r="J46" s="527"/>
      <c r="K46" s="527"/>
      <c r="L46" s="515"/>
      <c r="M46" s="515"/>
      <c r="N46" s="515"/>
      <c r="O46" s="529"/>
      <c r="P46" s="527"/>
      <c r="Q46" s="527"/>
      <c r="R46" s="515"/>
      <c r="S46" s="515"/>
      <c r="T46" s="515"/>
      <c r="U46" s="527"/>
    </row>
    <row r="47" spans="1:21" s="499" customFormat="1" ht="16.5" x14ac:dyDescent="0.25">
      <c r="A47" s="515" t="s">
        <v>663</v>
      </c>
      <c r="B47" s="515"/>
      <c r="C47" s="515"/>
      <c r="D47" s="515"/>
      <c r="E47" s="515"/>
      <c r="F47" s="515"/>
      <c r="G47" s="525"/>
      <c r="H47" s="515"/>
      <c r="I47" s="515"/>
      <c r="J47" s="515"/>
      <c r="K47" s="515"/>
      <c r="L47" s="515"/>
      <c r="M47" s="515"/>
      <c r="N47" s="515"/>
      <c r="O47" s="515"/>
      <c r="P47" s="525"/>
      <c r="Q47" s="515"/>
      <c r="R47" s="515"/>
      <c r="S47" s="515"/>
      <c r="T47" s="515"/>
      <c r="U47" s="515"/>
    </row>
    <row r="48" spans="1:21" s="499" customFormat="1" ht="15.75" customHeight="1" x14ac:dyDescent="0.25">
      <c r="A48" s="886" t="s">
        <v>726</v>
      </c>
      <c r="B48" s="886"/>
      <c r="C48" s="518"/>
      <c r="D48" s="518"/>
      <c r="E48" s="518"/>
      <c r="F48" s="518"/>
      <c r="G48" s="521"/>
      <c r="H48" s="518"/>
      <c r="I48" s="518"/>
      <c r="J48" s="519"/>
      <c r="K48" s="519"/>
      <c r="L48" s="519"/>
      <c r="M48" s="519"/>
      <c r="N48" s="519"/>
      <c r="O48" s="519"/>
      <c r="P48" s="522"/>
      <c r="Q48" s="519"/>
      <c r="R48" s="519"/>
      <c r="S48" s="648"/>
      <c r="T48" s="648"/>
      <c r="U48" s="523"/>
    </row>
    <row r="49" spans="1:21" s="499" customFormat="1" ht="33" x14ac:dyDescent="0.25">
      <c r="A49" s="505"/>
      <c r="B49" s="505" t="s">
        <v>755</v>
      </c>
      <c r="C49" s="518"/>
      <c r="D49" s="518"/>
      <c r="E49" s="518"/>
      <c r="F49" s="518"/>
      <c r="G49" s="521"/>
      <c r="H49" s="518"/>
      <c r="I49" s="518"/>
      <c r="J49" s="519"/>
      <c r="K49" s="519"/>
      <c r="L49" s="519"/>
      <c r="M49" s="519"/>
      <c r="N49" s="519"/>
      <c r="O49" s="519"/>
      <c r="P49" s="522"/>
      <c r="Q49" s="519"/>
      <c r="R49" s="519"/>
      <c r="S49" s="648"/>
      <c r="T49" s="648"/>
      <c r="U49" s="523"/>
    </row>
    <row r="50" spans="1:21" s="499" customFormat="1" ht="16.5" x14ac:dyDescent="0.25">
      <c r="A50" s="515">
        <v>1</v>
      </c>
      <c r="B50" s="516" t="s">
        <v>662</v>
      </c>
      <c r="C50" s="518"/>
      <c r="D50" s="518"/>
      <c r="E50" s="518"/>
      <c r="F50" s="518"/>
      <c r="G50" s="521"/>
      <c r="H50" s="518"/>
      <c r="I50" s="518"/>
      <c r="J50" s="519"/>
      <c r="K50" s="519"/>
      <c r="L50" s="519"/>
      <c r="M50" s="519"/>
      <c r="N50" s="519"/>
      <c r="O50" s="519"/>
      <c r="P50" s="522"/>
      <c r="Q50" s="519"/>
      <c r="R50" s="519"/>
      <c r="S50" s="648"/>
      <c r="T50" s="648"/>
      <c r="U50" s="523"/>
    </row>
    <row r="51" spans="1:21" s="499" customFormat="1" ht="17.25" thickBot="1" x14ac:dyDescent="0.3">
      <c r="A51" s="535" t="s">
        <v>663</v>
      </c>
      <c r="B51" s="507"/>
      <c r="C51" s="507"/>
      <c r="D51" s="507"/>
      <c r="E51" s="507"/>
      <c r="F51" s="507"/>
      <c r="G51" s="508"/>
      <c r="H51" s="507"/>
      <c r="I51" s="507"/>
      <c r="J51" s="507"/>
      <c r="K51" s="507"/>
      <c r="L51" s="507"/>
      <c r="M51" s="507"/>
      <c r="N51" s="507"/>
      <c r="O51" s="507"/>
      <c r="P51" s="508"/>
      <c r="Q51" s="507"/>
      <c r="R51" s="507"/>
      <c r="S51" s="647"/>
      <c r="T51" s="647"/>
      <c r="U51" s="509"/>
    </row>
    <row r="52" spans="1:21" x14ac:dyDescent="0.25">
      <c r="A52" s="14"/>
      <c r="B52" s="1" t="s">
        <v>734</v>
      </c>
    </row>
    <row r="53" spans="1:21" x14ac:dyDescent="0.25">
      <c r="A53" s="20"/>
      <c r="B53" s="1" t="s">
        <v>538</v>
      </c>
    </row>
    <row r="54" spans="1:21" x14ac:dyDescent="0.25">
      <c r="A54" s="20"/>
      <c r="B54" s="36" t="s">
        <v>317</v>
      </c>
    </row>
    <row r="55" spans="1:21" x14ac:dyDescent="0.25">
      <c r="B55" s="882" t="s">
        <v>127</v>
      </c>
      <c r="C55" s="882"/>
      <c r="D55" s="882"/>
      <c r="E55" s="882"/>
      <c r="F55" s="882"/>
      <c r="G55" s="882"/>
      <c r="H55" s="882"/>
      <c r="Q55" s="23"/>
      <c r="U55" s="24"/>
    </row>
    <row r="56" spans="1:21" x14ac:dyDescent="0.25">
      <c r="A56" s="20"/>
      <c r="B56" s="882" t="s">
        <v>132</v>
      </c>
      <c r="C56" s="882"/>
      <c r="D56" s="882"/>
      <c r="E56" s="882"/>
      <c r="F56" s="882"/>
      <c r="G56" s="882"/>
      <c r="H56" s="882"/>
    </row>
    <row r="57" spans="1:21" ht="15.75" customHeight="1" x14ac:dyDescent="0.25">
      <c r="A57" s="20"/>
      <c r="B57" s="882"/>
      <c r="C57" s="882"/>
      <c r="D57" s="882"/>
      <c r="E57" s="882"/>
      <c r="F57" s="882"/>
      <c r="G57" s="882"/>
      <c r="H57" s="882"/>
    </row>
    <row r="58" spans="1:21" x14ac:dyDescent="0.25">
      <c r="A58" s="20"/>
    </row>
    <row r="59" spans="1:21" x14ac:dyDescent="0.25">
      <c r="A59" s="20"/>
    </row>
    <row r="60" spans="1:21" ht="33.75" customHeight="1" x14ac:dyDescent="0.25">
      <c r="D60" s="1"/>
      <c r="E60" s="1"/>
      <c r="F60" s="1"/>
      <c r="G60" s="494"/>
      <c r="H60" s="1"/>
      <c r="Q60" s="23"/>
      <c r="U60" s="24"/>
    </row>
    <row r="61" spans="1:21" x14ac:dyDescent="0.25">
      <c r="A61" s="17"/>
      <c r="U61" s="16"/>
    </row>
  </sheetData>
  <mergeCells count="16">
    <mergeCell ref="A5:U5"/>
    <mergeCell ref="B57:H57"/>
    <mergeCell ref="A14:A16"/>
    <mergeCell ref="B14:B16"/>
    <mergeCell ref="D14:D15"/>
    <mergeCell ref="H14:H15"/>
    <mergeCell ref="C14:C15"/>
    <mergeCell ref="B55:H55"/>
    <mergeCell ref="A48:B48"/>
    <mergeCell ref="B56:H56"/>
    <mergeCell ref="P14:U14"/>
    <mergeCell ref="J14:O14"/>
    <mergeCell ref="E14:E16"/>
    <mergeCell ref="F14:F16"/>
    <mergeCell ref="G14:G15"/>
    <mergeCell ref="I14:I15"/>
  </mergeCells>
  <phoneticPr fontId="4" type="noConversion"/>
  <pageMargins left="0.19685039370078741" right="0.19685039370078741" top="0.78740157480314965" bottom="0" header="0.51181102362204722" footer="0.51181102362204722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AI59"/>
  <sheetViews>
    <sheetView topLeftCell="A10" zoomScaleNormal="80" workbookViewId="0">
      <selection activeCell="D25" sqref="D25"/>
    </sheetView>
  </sheetViews>
  <sheetFormatPr defaultRowHeight="15.75" x14ac:dyDescent="0.25"/>
  <cols>
    <col min="1" max="1" width="9" style="1"/>
    <col min="2" max="2" width="39.75" style="1" customWidth="1"/>
    <col min="3" max="3" width="8.125" style="1" bestFit="1" customWidth="1"/>
    <col min="4" max="4" width="9" style="1" bestFit="1"/>
    <col min="5" max="5" width="8.25" style="1" bestFit="1" customWidth="1"/>
    <col min="6" max="6" width="8.875" style="1" customWidth="1"/>
    <col min="7" max="7" width="8.125" style="1" bestFit="1" customWidth="1"/>
    <col min="8" max="8" width="9" style="1" bestFit="1"/>
    <col min="9" max="9" width="12" style="1" customWidth="1"/>
    <col min="10" max="10" width="7.875" style="1" customWidth="1"/>
    <col min="11" max="11" width="8" style="1" bestFit="1" customWidth="1"/>
    <col min="12" max="12" width="9" style="1" bestFit="1"/>
    <col min="13" max="13" width="9" style="1"/>
    <col min="14" max="14" width="11.375" style="1" customWidth="1"/>
    <col min="15" max="15" width="7.75" style="1" bestFit="1" customWidth="1"/>
    <col min="16" max="16" width="8.375" style="1" customWidth="1"/>
    <col min="17" max="17" width="9.375" style="1" customWidth="1"/>
    <col min="18" max="18" width="5.625" style="1" customWidth="1"/>
    <col min="19" max="19" width="9.25" style="17" customWidth="1"/>
    <col min="20" max="20" width="9.875" style="17" customWidth="1"/>
    <col min="21" max="21" width="9.625" style="17" customWidth="1"/>
    <col min="22" max="31" width="8.75" style="1" customWidth="1"/>
    <col min="32" max="32" width="9.625" style="1" customWidth="1"/>
    <col min="33" max="34" width="8.75" style="1" customWidth="1"/>
    <col min="35" max="35" width="13.875" style="1" customWidth="1"/>
    <col min="36" max="16384" width="9" style="1"/>
  </cols>
  <sheetData>
    <row r="1" spans="1:35" x14ac:dyDescent="0.25">
      <c r="AI1" s="4" t="s">
        <v>342</v>
      </c>
    </row>
    <row r="2" spans="1:35" x14ac:dyDescent="0.25">
      <c r="AI2" s="4" t="s">
        <v>119</v>
      </c>
    </row>
    <row r="3" spans="1:35" x14ac:dyDescent="0.25">
      <c r="AI3" s="4" t="s">
        <v>560</v>
      </c>
    </row>
    <row r="4" spans="1:35" x14ac:dyDescent="0.25">
      <c r="AH4" s="4"/>
    </row>
    <row r="5" spans="1:35" ht="22.5" x14ac:dyDescent="0.3">
      <c r="A5" s="863" t="s">
        <v>552</v>
      </c>
      <c r="B5" s="863"/>
      <c r="C5" s="863"/>
      <c r="D5" s="863"/>
      <c r="E5" s="863"/>
      <c r="F5" s="863"/>
      <c r="G5" s="863"/>
      <c r="H5" s="863"/>
      <c r="I5" s="863"/>
      <c r="J5" s="863"/>
      <c r="K5" s="863"/>
      <c r="L5" s="863"/>
      <c r="M5" s="863"/>
      <c r="N5" s="863"/>
      <c r="O5" s="863"/>
      <c r="P5" s="863"/>
      <c r="Q5" s="863"/>
      <c r="R5" s="863"/>
      <c r="S5" s="863"/>
      <c r="T5" s="863"/>
      <c r="U5" s="863"/>
      <c r="V5" s="340"/>
      <c r="W5" s="340"/>
      <c r="X5" s="340"/>
      <c r="Y5" s="340"/>
    </row>
    <row r="6" spans="1:35" s="499" customFormat="1" ht="16.5" x14ac:dyDescent="0.25">
      <c r="S6" s="500"/>
      <c r="T6" s="500"/>
      <c r="U6" s="500"/>
    </row>
    <row r="7" spans="1:35" s="499" customFormat="1" ht="16.5" x14ac:dyDescent="0.25">
      <c r="S7" s="500"/>
      <c r="T7" s="500"/>
      <c r="U7" s="500"/>
      <c r="AI7" s="503" t="s">
        <v>120</v>
      </c>
    </row>
    <row r="8" spans="1:35" s="499" customFormat="1" ht="16.5" x14ac:dyDescent="0.25">
      <c r="S8" s="500"/>
      <c r="T8" s="500"/>
      <c r="U8" s="500"/>
      <c r="AI8" s="503" t="s">
        <v>524</v>
      </c>
    </row>
    <row r="9" spans="1:35" s="499" customFormat="1" ht="16.5" x14ac:dyDescent="0.25">
      <c r="S9" s="500"/>
      <c r="T9" s="500"/>
      <c r="U9" s="500"/>
      <c r="AI9" s="503"/>
    </row>
    <row r="10" spans="1:35" s="499" customFormat="1" ht="16.5" x14ac:dyDescent="0.25">
      <c r="S10" s="500"/>
      <c r="T10" s="500"/>
      <c r="U10" s="500"/>
      <c r="AI10" s="504" t="s">
        <v>564</v>
      </c>
    </row>
    <row r="11" spans="1:35" s="499" customFormat="1" ht="16.5" x14ac:dyDescent="0.25">
      <c r="S11" s="500"/>
      <c r="T11" s="500"/>
      <c r="U11" s="500"/>
      <c r="AI11" s="503" t="s">
        <v>565</v>
      </c>
    </row>
    <row r="12" spans="1:35" s="499" customFormat="1" ht="16.5" x14ac:dyDescent="0.25">
      <c r="S12" s="500"/>
      <c r="T12" s="500"/>
      <c r="U12" s="500"/>
      <c r="AI12" s="503" t="s">
        <v>124</v>
      </c>
    </row>
    <row r="13" spans="1:35" s="499" customFormat="1" ht="27.75" customHeight="1" x14ac:dyDescent="0.25">
      <c r="A13" s="878" t="s">
        <v>637</v>
      </c>
      <c r="B13" s="878" t="s">
        <v>320</v>
      </c>
      <c r="C13" s="893" t="s">
        <v>497</v>
      </c>
      <c r="D13" s="894"/>
      <c r="E13" s="894"/>
      <c r="F13" s="894"/>
      <c r="G13" s="894"/>
      <c r="H13" s="894"/>
      <c r="I13" s="894"/>
      <c r="J13" s="894"/>
      <c r="K13" s="894"/>
      <c r="L13" s="894"/>
      <c r="M13" s="894"/>
      <c r="N13" s="894"/>
      <c r="O13" s="894"/>
      <c r="P13" s="895"/>
      <c r="Q13" s="878" t="s">
        <v>321</v>
      </c>
      <c r="R13" s="878"/>
      <c r="S13" s="878"/>
      <c r="T13" s="878"/>
      <c r="U13" s="878"/>
      <c r="V13" s="889" t="s">
        <v>497</v>
      </c>
      <c r="W13" s="889"/>
      <c r="X13" s="889"/>
      <c r="Y13" s="889"/>
      <c r="Z13" s="889"/>
      <c r="AA13" s="889"/>
      <c r="AB13" s="889"/>
      <c r="AC13" s="889"/>
      <c r="AD13" s="889"/>
      <c r="AE13" s="889"/>
      <c r="AF13" s="889"/>
      <c r="AG13" s="889"/>
      <c r="AH13" s="889"/>
      <c r="AI13" s="889"/>
    </row>
    <row r="14" spans="1:35" s="499" customFormat="1" ht="21" customHeight="1" x14ac:dyDescent="0.25">
      <c r="A14" s="878"/>
      <c r="B14" s="878"/>
      <c r="C14" s="890" t="s">
        <v>498</v>
      </c>
      <c r="D14" s="891"/>
      <c r="E14" s="891"/>
      <c r="F14" s="892"/>
      <c r="G14" s="889" t="s">
        <v>323</v>
      </c>
      <c r="H14" s="889"/>
      <c r="I14" s="889"/>
      <c r="J14" s="889"/>
      <c r="K14" s="889" t="s">
        <v>324</v>
      </c>
      <c r="L14" s="889"/>
      <c r="M14" s="889"/>
      <c r="N14" s="889"/>
      <c r="O14" s="889"/>
      <c r="P14" s="889" t="s">
        <v>501</v>
      </c>
      <c r="Q14" s="878"/>
      <c r="R14" s="878"/>
      <c r="S14" s="878"/>
      <c r="T14" s="878"/>
      <c r="U14" s="878"/>
      <c r="V14" s="890" t="s">
        <v>498</v>
      </c>
      <c r="W14" s="891"/>
      <c r="X14" s="891"/>
      <c r="Y14" s="892"/>
      <c r="Z14" s="889" t="s">
        <v>323</v>
      </c>
      <c r="AA14" s="889"/>
      <c r="AB14" s="889"/>
      <c r="AC14" s="889"/>
      <c r="AD14" s="889" t="s">
        <v>324</v>
      </c>
      <c r="AE14" s="889"/>
      <c r="AF14" s="889"/>
      <c r="AG14" s="889"/>
      <c r="AH14" s="889"/>
      <c r="AI14" s="887" t="s">
        <v>500</v>
      </c>
    </row>
    <row r="15" spans="1:35" s="499" customFormat="1" ht="86.25" customHeight="1" x14ac:dyDescent="0.25">
      <c r="A15" s="505"/>
      <c r="B15" s="505" t="s">
        <v>661</v>
      </c>
      <c r="C15" s="537" t="s">
        <v>325</v>
      </c>
      <c r="D15" s="538" t="s">
        <v>326</v>
      </c>
      <c r="E15" s="515" t="s">
        <v>499</v>
      </c>
      <c r="F15" s="515" t="s">
        <v>503</v>
      </c>
      <c r="G15" s="537" t="s">
        <v>325</v>
      </c>
      <c r="H15" s="538" t="s">
        <v>326</v>
      </c>
      <c r="I15" s="538" t="s">
        <v>327</v>
      </c>
      <c r="J15" s="538" t="s">
        <v>328</v>
      </c>
      <c r="K15" s="537" t="s">
        <v>329</v>
      </c>
      <c r="L15" s="538" t="s">
        <v>326</v>
      </c>
      <c r="M15" s="537" t="s">
        <v>330</v>
      </c>
      <c r="N15" s="537" t="s">
        <v>331</v>
      </c>
      <c r="O15" s="538" t="s">
        <v>332</v>
      </c>
      <c r="P15" s="889"/>
      <c r="Q15" s="515" t="s">
        <v>333</v>
      </c>
      <c r="R15" s="515" t="s">
        <v>334</v>
      </c>
      <c r="S15" s="515" t="s">
        <v>335</v>
      </c>
      <c r="T15" s="515" t="s">
        <v>336</v>
      </c>
      <c r="U15" s="515" t="s">
        <v>337</v>
      </c>
      <c r="V15" s="537" t="s">
        <v>325</v>
      </c>
      <c r="W15" s="540" t="s">
        <v>502</v>
      </c>
      <c r="X15" s="515" t="s">
        <v>499</v>
      </c>
      <c r="Y15" s="515" t="s">
        <v>504</v>
      </c>
      <c r="Z15" s="537" t="s">
        <v>325</v>
      </c>
      <c r="AA15" s="538" t="s">
        <v>326</v>
      </c>
      <c r="AB15" s="538" t="s">
        <v>327</v>
      </c>
      <c r="AC15" s="538" t="s">
        <v>328</v>
      </c>
      <c r="AD15" s="537" t="s">
        <v>329</v>
      </c>
      <c r="AE15" s="538" t="s">
        <v>326</v>
      </c>
      <c r="AF15" s="539" t="s">
        <v>330</v>
      </c>
      <c r="AG15" s="537" t="s">
        <v>331</v>
      </c>
      <c r="AH15" s="538" t="s">
        <v>332</v>
      </c>
      <c r="AI15" s="888"/>
    </row>
    <row r="16" spans="1:35" s="534" customFormat="1" ht="25.5" customHeight="1" x14ac:dyDescent="0.25">
      <c r="A16" s="505"/>
      <c r="B16" s="505" t="s">
        <v>661</v>
      </c>
      <c r="C16" s="536"/>
      <c r="D16" s="541"/>
      <c r="E16" s="505"/>
      <c r="F16" s="505"/>
      <c r="G16" s="536"/>
      <c r="H16" s="541"/>
      <c r="I16" s="541"/>
      <c r="J16" s="541"/>
      <c r="K16" s="536"/>
      <c r="L16" s="541"/>
      <c r="M16" s="542"/>
      <c r="N16" s="542"/>
      <c r="O16" s="541"/>
      <c r="P16" s="536"/>
      <c r="Q16" s="514">
        <f>Q17+Q38</f>
        <v>3.610484</v>
      </c>
      <c r="R16" s="543"/>
      <c r="S16" s="514">
        <f>S17+S38</f>
        <v>3.5599920000000003</v>
      </c>
      <c r="T16" s="514">
        <f>T17+T38</f>
        <v>5.0492000000000002E-2</v>
      </c>
      <c r="U16" s="514">
        <f>U17+U38</f>
        <v>0</v>
      </c>
      <c r="V16" s="544"/>
      <c r="W16" s="545"/>
      <c r="X16" s="505"/>
      <c r="Y16" s="505"/>
      <c r="Z16" s="536"/>
      <c r="AA16" s="541"/>
      <c r="AB16" s="541"/>
      <c r="AC16" s="541"/>
      <c r="AD16" s="536"/>
      <c r="AE16" s="541"/>
      <c r="AF16" s="542"/>
      <c r="AG16" s="536"/>
      <c r="AH16" s="541"/>
      <c r="AI16" s="546"/>
    </row>
    <row r="17" spans="1:35" s="499" customFormat="1" ht="33" x14ac:dyDescent="0.25">
      <c r="A17" s="505">
        <v>1</v>
      </c>
      <c r="B17" s="505" t="s">
        <v>759</v>
      </c>
      <c r="C17" s="505"/>
      <c r="D17" s="505"/>
      <c r="E17" s="505"/>
      <c r="F17" s="505"/>
      <c r="G17" s="505"/>
      <c r="H17" s="505"/>
      <c r="I17" s="505"/>
      <c r="J17" s="505"/>
      <c r="K17" s="505"/>
      <c r="L17" s="505"/>
      <c r="M17" s="505"/>
      <c r="N17" s="505"/>
      <c r="O17" s="505"/>
      <c r="P17" s="505"/>
      <c r="Q17" s="543">
        <f>Q18</f>
        <v>3.1116890000000001</v>
      </c>
      <c r="R17" s="543"/>
      <c r="S17" s="543">
        <f>S18</f>
        <v>3.1116890000000001</v>
      </c>
      <c r="T17" s="543">
        <f>T18</f>
        <v>0</v>
      </c>
      <c r="U17" s="514">
        <f>U18</f>
        <v>0</v>
      </c>
      <c r="V17" s="505"/>
      <c r="W17" s="505"/>
      <c r="X17" s="505"/>
      <c r="Y17" s="505"/>
      <c r="Z17" s="547"/>
      <c r="AA17" s="547"/>
      <c r="AB17" s="547"/>
      <c r="AC17" s="547"/>
      <c r="AD17" s="547"/>
      <c r="AE17" s="547"/>
      <c r="AF17" s="547"/>
      <c r="AG17" s="547"/>
      <c r="AH17" s="547"/>
      <c r="AI17" s="547"/>
    </row>
    <row r="18" spans="1:35" s="499" customFormat="1" ht="33" x14ac:dyDescent="0.25">
      <c r="A18" s="548" t="s">
        <v>624</v>
      </c>
      <c r="B18" s="505" t="s">
        <v>756</v>
      </c>
      <c r="C18" s="505"/>
      <c r="D18" s="505"/>
      <c r="E18" s="505"/>
      <c r="F18" s="505"/>
      <c r="G18" s="505"/>
      <c r="H18" s="505"/>
      <c r="I18" s="505"/>
      <c r="J18" s="505"/>
      <c r="K18" s="505"/>
      <c r="L18" s="505"/>
      <c r="M18" s="505"/>
      <c r="N18" s="505"/>
      <c r="O18" s="505"/>
      <c r="P18" s="505"/>
      <c r="Q18" s="543">
        <f>SUM(Q19:Q28)</f>
        <v>3.1116890000000001</v>
      </c>
      <c r="R18" s="543"/>
      <c r="S18" s="543">
        <f>SUM(S19:S28)</f>
        <v>3.1116890000000001</v>
      </c>
      <c r="T18" s="543">
        <f>SUM(T19:T28)</f>
        <v>0</v>
      </c>
      <c r="U18" s="514">
        <f>SUM(U19:U28)</f>
        <v>0</v>
      </c>
      <c r="V18" s="505"/>
      <c r="W18" s="505"/>
      <c r="X18" s="505"/>
      <c r="Y18" s="505"/>
      <c r="Z18" s="547"/>
      <c r="AA18" s="547"/>
      <c r="AB18" s="547"/>
      <c r="AC18" s="547"/>
      <c r="AD18" s="547"/>
      <c r="AE18" s="547"/>
      <c r="AF18" s="547"/>
      <c r="AG18" s="547"/>
      <c r="AH18" s="547"/>
      <c r="AI18" s="547"/>
    </row>
    <row r="19" spans="1:35" s="499" customFormat="1" ht="59.25" customHeight="1" x14ac:dyDescent="0.25">
      <c r="A19" s="6">
        <v>1</v>
      </c>
      <c r="B19" s="5" t="s">
        <v>583</v>
      </c>
      <c r="C19" s="516"/>
      <c r="D19" s="516"/>
      <c r="E19" s="516"/>
      <c r="F19" s="516"/>
      <c r="G19" s="515"/>
      <c r="H19" s="515"/>
      <c r="I19" s="515"/>
      <c r="J19" s="529"/>
      <c r="K19" s="515">
        <v>2016</v>
      </c>
      <c r="L19" s="515">
        <v>15</v>
      </c>
      <c r="M19" s="515" t="s">
        <v>601</v>
      </c>
      <c r="N19" s="516" t="s">
        <v>604</v>
      </c>
      <c r="O19" s="549">
        <v>0.91</v>
      </c>
      <c r="P19" s="515"/>
      <c r="Q19" s="246">
        <v>0.96874300000000002</v>
      </c>
      <c r="R19" s="527"/>
      <c r="S19" s="246">
        <v>0.96874300000000002</v>
      </c>
      <c r="T19" s="527"/>
      <c r="U19" s="528"/>
      <c r="V19" s="516"/>
      <c r="W19" s="516"/>
      <c r="X19" s="516"/>
      <c r="Y19" s="516"/>
      <c r="Z19" s="547"/>
      <c r="AA19" s="547"/>
      <c r="AB19" s="547"/>
      <c r="AC19" s="547"/>
      <c r="AD19" s="515">
        <v>2016</v>
      </c>
      <c r="AE19" s="515">
        <v>15</v>
      </c>
      <c r="AF19" s="515" t="s">
        <v>601</v>
      </c>
      <c r="AG19" s="516" t="s">
        <v>604</v>
      </c>
      <c r="AH19" s="549">
        <v>0.91</v>
      </c>
      <c r="AI19" s="547"/>
    </row>
    <row r="20" spans="1:35" s="499" customFormat="1" ht="33" x14ac:dyDescent="0.25">
      <c r="A20" s="6">
        <v>2</v>
      </c>
      <c r="B20" s="5" t="s">
        <v>584</v>
      </c>
      <c r="C20" s="516"/>
      <c r="D20" s="516"/>
      <c r="E20" s="516"/>
      <c r="F20" s="516"/>
      <c r="G20" s="515"/>
      <c r="H20" s="515"/>
      <c r="I20" s="515"/>
      <c r="J20" s="529"/>
      <c r="K20" s="515">
        <v>2017</v>
      </c>
      <c r="L20" s="515">
        <v>30</v>
      </c>
      <c r="M20" s="515" t="s">
        <v>536</v>
      </c>
      <c r="N20" s="516" t="s">
        <v>605</v>
      </c>
      <c r="O20" s="549">
        <v>7.0000000000000007E-2</v>
      </c>
      <c r="P20" s="515"/>
      <c r="Q20" s="246">
        <v>0.14538300000000001</v>
      </c>
      <c r="R20" s="527"/>
      <c r="S20" s="246">
        <v>0.14538300000000001</v>
      </c>
      <c r="T20" s="527"/>
      <c r="U20" s="528"/>
      <c r="V20" s="516"/>
      <c r="W20" s="516"/>
      <c r="X20" s="516"/>
      <c r="Y20" s="516"/>
      <c r="Z20" s="547"/>
      <c r="AA20" s="547"/>
      <c r="AB20" s="547"/>
      <c r="AC20" s="547"/>
      <c r="AD20" s="515">
        <v>2017</v>
      </c>
      <c r="AE20" s="515">
        <v>30</v>
      </c>
      <c r="AF20" s="515" t="s">
        <v>536</v>
      </c>
      <c r="AG20" s="516" t="s">
        <v>605</v>
      </c>
      <c r="AH20" s="549">
        <v>7.0000000000000007E-2</v>
      </c>
      <c r="AI20" s="547"/>
    </row>
    <row r="21" spans="1:35" s="499" customFormat="1" ht="49.5" x14ac:dyDescent="0.25">
      <c r="A21" s="6">
        <v>3</v>
      </c>
      <c r="B21" s="5" t="s">
        <v>592</v>
      </c>
      <c r="C21" s="516"/>
      <c r="D21" s="516"/>
      <c r="E21" s="516"/>
      <c r="F21" s="516"/>
      <c r="G21" s="515"/>
      <c r="H21" s="515"/>
      <c r="I21" s="515"/>
      <c r="J21" s="529"/>
      <c r="K21" s="515">
        <v>2017</v>
      </c>
      <c r="L21" s="515">
        <v>15</v>
      </c>
      <c r="M21" s="515" t="s">
        <v>601</v>
      </c>
      <c r="N21" s="516" t="s">
        <v>602</v>
      </c>
      <c r="O21" s="549">
        <v>0.26</v>
      </c>
      <c r="P21" s="515"/>
      <c r="Q21" s="246">
        <v>0.28361900000000001</v>
      </c>
      <c r="R21" s="527"/>
      <c r="S21" s="246">
        <v>0.28361900000000001</v>
      </c>
      <c r="T21" s="527"/>
      <c r="U21" s="528"/>
      <c r="V21" s="516"/>
      <c r="W21" s="516"/>
      <c r="X21" s="516"/>
      <c r="Y21" s="516"/>
      <c r="Z21" s="547"/>
      <c r="AA21" s="547"/>
      <c r="AB21" s="547"/>
      <c r="AC21" s="547"/>
      <c r="AD21" s="515">
        <v>2017</v>
      </c>
      <c r="AE21" s="515">
        <v>15</v>
      </c>
      <c r="AF21" s="515" t="s">
        <v>601</v>
      </c>
      <c r="AG21" s="516" t="s">
        <v>602</v>
      </c>
      <c r="AH21" s="549">
        <v>0.26</v>
      </c>
      <c r="AI21" s="547"/>
    </row>
    <row r="22" spans="1:35" s="499" customFormat="1" ht="49.5" x14ac:dyDescent="0.25">
      <c r="A22" s="6">
        <v>4</v>
      </c>
      <c r="B22" s="5" t="s">
        <v>603</v>
      </c>
      <c r="C22" s="516"/>
      <c r="D22" s="516"/>
      <c r="E22" s="516"/>
      <c r="F22" s="516"/>
      <c r="G22" s="515"/>
      <c r="H22" s="515"/>
      <c r="I22" s="515"/>
      <c r="J22" s="529"/>
      <c r="K22" s="515">
        <v>2018</v>
      </c>
      <c r="L22" s="515">
        <v>20</v>
      </c>
      <c r="M22" s="515" t="s">
        <v>536</v>
      </c>
      <c r="N22" s="516" t="s">
        <v>602</v>
      </c>
      <c r="O22" s="549">
        <v>0.28999999999999998</v>
      </c>
      <c r="P22" s="515"/>
      <c r="Q22" s="246">
        <v>0.40768700000000002</v>
      </c>
      <c r="R22" s="527"/>
      <c r="S22" s="246">
        <v>0.40768700000000002</v>
      </c>
      <c r="T22" s="527"/>
      <c r="U22" s="528"/>
      <c r="V22" s="516"/>
      <c r="W22" s="516"/>
      <c r="X22" s="516"/>
      <c r="Y22" s="516"/>
      <c r="Z22" s="547"/>
      <c r="AA22" s="547"/>
      <c r="AB22" s="547"/>
      <c r="AC22" s="547"/>
      <c r="AD22" s="515">
        <v>2018</v>
      </c>
      <c r="AE22" s="515">
        <v>20</v>
      </c>
      <c r="AF22" s="515" t="s">
        <v>536</v>
      </c>
      <c r="AG22" s="516" t="s">
        <v>602</v>
      </c>
      <c r="AH22" s="549">
        <v>0.28999999999999998</v>
      </c>
      <c r="AI22" s="547"/>
    </row>
    <row r="23" spans="1:35" s="499" customFormat="1" ht="33" x14ac:dyDescent="0.25">
      <c r="A23" s="6">
        <v>5</v>
      </c>
      <c r="B23" s="5" t="s">
        <v>594</v>
      </c>
      <c r="C23" s="516"/>
      <c r="D23" s="516"/>
      <c r="E23" s="516"/>
      <c r="F23" s="516"/>
      <c r="G23" s="515"/>
      <c r="H23" s="515"/>
      <c r="I23" s="515"/>
      <c r="J23" s="529"/>
      <c r="K23" s="515">
        <v>2018</v>
      </c>
      <c r="L23" s="515">
        <v>30</v>
      </c>
      <c r="M23" s="515" t="s">
        <v>536</v>
      </c>
      <c r="N23" s="516" t="s">
        <v>605</v>
      </c>
      <c r="O23" s="549">
        <v>7.0000000000000007E-2</v>
      </c>
      <c r="P23" s="515"/>
      <c r="Q23" s="246">
        <v>0.20071</v>
      </c>
      <c r="R23" s="527"/>
      <c r="S23" s="246">
        <v>0.20071</v>
      </c>
      <c r="T23" s="527"/>
      <c r="U23" s="528"/>
      <c r="V23" s="516"/>
      <c r="W23" s="516"/>
      <c r="X23" s="516"/>
      <c r="Y23" s="516"/>
      <c r="Z23" s="547"/>
      <c r="AA23" s="547"/>
      <c r="AB23" s="547"/>
      <c r="AC23" s="547"/>
      <c r="AD23" s="515">
        <v>2018</v>
      </c>
      <c r="AE23" s="515">
        <v>30</v>
      </c>
      <c r="AF23" s="515" t="s">
        <v>536</v>
      </c>
      <c r="AG23" s="516" t="s">
        <v>605</v>
      </c>
      <c r="AH23" s="549">
        <v>7.0000000000000007E-2</v>
      </c>
      <c r="AI23" s="547"/>
    </row>
    <row r="24" spans="1:35" s="499" customFormat="1" ht="52.5" customHeight="1" x14ac:dyDescent="0.25">
      <c r="A24" s="6">
        <v>6</v>
      </c>
      <c r="B24" s="5" t="s">
        <v>585</v>
      </c>
      <c r="C24" s="516"/>
      <c r="D24" s="516"/>
      <c r="E24" s="516"/>
      <c r="F24" s="516"/>
      <c r="G24" s="515"/>
      <c r="H24" s="515"/>
      <c r="I24" s="515"/>
      <c r="J24" s="529"/>
      <c r="K24" s="515">
        <v>2019</v>
      </c>
      <c r="L24" s="515">
        <v>30</v>
      </c>
      <c r="M24" s="515" t="s">
        <v>606</v>
      </c>
      <c r="N24" s="516" t="s">
        <v>605</v>
      </c>
      <c r="O24" s="549">
        <v>0.6</v>
      </c>
      <c r="P24" s="515"/>
      <c r="Q24" s="246">
        <v>0.30035200000000001</v>
      </c>
      <c r="R24" s="527"/>
      <c r="S24" s="246">
        <v>0.30035200000000001</v>
      </c>
      <c r="T24" s="527"/>
      <c r="U24" s="528"/>
      <c r="V24" s="516"/>
      <c r="W24" s="516"/>
      <c r="X24" s="516"/>
      <c r="Y24" s="516"/>
      <c r="Z24" s="547"/>
      <c r="AA24" s="547"/>
      <c r="AB24" s="547"/>
      <c r="AC24" s="547"/>
      <c r="AD24" s="515">
        <v>2019</v>
      </c>
      <c r="AE24" s="515">
        <v>30</v>
      </c>
      <c r="AF24" s="515" t="s">
        <v>606</v>
      </c>
      <c r="AG24" s="516" t="s">
        <v>605</v>
      </c>
      <c r="AH24" s="549">
        <v>0.6</v>
      </c>
      <c r="AI24" s="547"/>
    </row>
    <row r="25" spans="1:35" s="499" customFormat="1" ht="53.25" customHeight="1" x14ac:dyDescent="0.25">
      <c r="A25" s="6">
        <v>7</v>
      </c>
      <c r="B25" s="5" t="s">
        <v>586</v>
      </c>
      <c r="C25" s="516"/>
      <c r="D25" s="516"/>
      <c r="E25" s="516"/>
      <c r="F25" s="516"/>
      <c r="G25" s="515"/>
      <c r="H25" s="515"/>
      <c r="I25" s="515"/>
      <c r="J25" s="529"/>
      <c r="K25" s="515">
        <v>2019</v>
      </c>
      <c r="L25" s="515">
        <v>30</v>
      </c>
      <c r="M25" s="515" t="s">
        <v>606</v>
      </c>
      <c r="N25" s="516" t="s">
        <v>605</v>
      </c>
      <c r="O25" s="549">
        <v>0.3</v>
      </c>
      <c r="P25" s="515"/>
      <c r="Q25" s="477">
        <v>0.16114999999999999</v>
      </c>
      <c r="R25" s="527"/>
      <c r="S25" s="477">
        <v>0.16114999999999999</v>
      </c>
      <c r="T25" s="527"/>
      <c r="U25" s="528"/>
      <c r="V25" s="516"/>
      <c r="W25" s="516"/>
      <c r="X25" s="516"/>
      <c r="Y25" s="516"/>
      <c r="Z25" s="547"/>
      <c r="AA25" s="547"/>
      <c r="AB25" s="547"/>
      <c r="AC25" s="547"/>
      <c r="AD25" s="515">
        <v>2019</v>
      </c>
      <c r="AE25" s="515">
        <v>30</v>
      </c>
      <c r="AF25" s="515" t="s">
        <v>606</v>
      </c>
      <c r="AG25" s="516" t="s">
        <v>605</v>
      </c>
      <c r="AH25" s="549">
        <v>0.3</v>
      </c>
      <c r="AI25" s="547"/>
    </row>
    <row r="26" spans="1:35" s="499" customFormat="1" ht="53.25" customHeight="1" x14ac:dyDescent="0.25">
      <c r="A26" s="6">
        <v>8</v>
      </c>
      <c r="B26" s="5" t="s">
        <v>562</v>
      </c>
      <c r="C26" s="516"/>
      <c r="D26" s="516"/>
      <c r="E26" s="516"/>
      <c r="F26" s="516"/>
      <c r="G26" s="515"/>
      <c r="H26" s="515"/>
      <c r="I26" s="515"/>
      <c r="J26" s="529"/>
      <c r="K26" s="515">
        <v>2015</v>
      </c>
      <c r="L26" s="515">
        <v>15</v>
      </c>
      <c r="M26" s="515" t="s">
        <v>601</v>
      </c>
      <c r="N26" s="516" t="s">
        <v>566</v>
      </c>
      <c r="O26" s="549">
        <v>0.61599999999999999</v>
      </c>
      <c r="P26" s="515"/>
      <c r="Q26" s="687">
        <v>0.37840800000000002</v>
      </c>
      <c r="R26" s="527"/>
      <c r="S26" s="687">
        <v>0.37840800000000002</v>
      </c>
      <c r="T26" s="527"/>
      <c r="U26" s="528"/>
      <c r="V26" s="516"/>
      <c r="W26" s="516"/>
      <c r="X26" s="516"/>
      <c r="Y26" s="516"/>
      <c r="Z26" s="547"/>
      <c r="AA26" s="547"/>
      <c r="AB26" s="547"/>
      <c r="AC26" s="547"/>
      <c r="AD26" s="515">
        <v>2015</v>
      </c>
      <c r="AE26" s="515">
        <v>15</v>
      </c>
      <c r="AF26" s="515" t="s">
        <v>601</v>
      </c>
      <c r="AG26" s="516" t="s">
        <v>566</v>
      </c>
      <c r="AH26" s="549">
        <v>0.61599999999999999</v>
      </c>
      <c r="AI26" s="547"/>
    </row>
    <row r="27" spans="1:35" s="499" customFormat="1" ht="53.25" customHeight="1" x14ac:dyDescent="0.25">
      <c r="A27" s="6">
        <v>9</v>
      </c>
      <c r="B27" s="5" t="s">
        <v>563</v>
      </c>
      <c r="C27" s="516"/>
      <c r="D27" s="516"/>
      <c r="E27" s="516"/>
      <c r="F27" s="516"/>
      <c r="G27" s="515"/>
      <c r="H27" s="515"/>
      <c r="I27" s="515"/>
      <c r="J27" s="529"/>
      <c r="K27" s="515">
        <v>2015</v>
      </c>
      <c r="L27" s="515">
        <v>20</v>
      </c>
      <c r="M27" s="515" t="s">
        <v>536</v>
      </c>
      <c r="N27" s="516" t="s">
        <v>567</v>
      </c>
      <c r="O27" s="549">
        <v>1</v>
      </c>
      <c r="P27" s="515"/>
      <c r="Q27" s="687">
        <v>0.26563700000000001</v>
      </c>
      <c r="R27" s="527"/>
      <c r="S27" s="687">
        <v>0.26563700000000001</v>
      </c>
      <c r="T27" s="527"/>
      <c r="U27" s="528"/>
      <c r="V27" s="516"/>
      <c r="W27" s="516"/>
      <c r="X27" s="516"/>
      <c r="Y27" s="516"/>
      <c r="Z27" s="547"/>
      <c r="AA27" s="547"/>
      <c r="AB27" s="547"/>
      <c r="AC27" s="547"/>
      <c r="AD27" s="515">
        <v>2015</v>
      </c>
      <c r="AE27" s="515">
        <v>20</v>
      </c>
      <c r="AF27" s="515" t="s">
        <v>536</v>
      </c>
      <c r="AG27" s="516" t="s">
        <v>567</v>
      </c>
      <c r="AH27" s="549">
        <v>1</v>
      </c>
      <c r="AI27" s="547"/>
    </row>
    <row r="28" spans="1:35" s="499" customFormat="1" ht="18.75" customHeight="1" x14ac:dyDescent="0.25">
      <c r="A28" s="515"/>
      <c r="B28" s="518"/>
      <c r="C28" s="516"/>
      <c r="D28" s="516"/>
      <c r="E28" s="516"/>
      <c r="F28" s="516"/>
      <c r="G28" s="516"/>
      <c r="H28" s="516"/>
      <c r="I28" s="516"/>
      <c r="J28" s="516"/>
      <c r="K28" s="527"/>
      <c r="L28" s="527"/>
      <c r="M28" s="515"/>
      <c r="N28" s="515"/>
      <c r="O28" s="549"/>
      <c r="P28" s="515"/>
      <c r="Q28" s="517"/>
      <c r="R28" s="516"/>
      <c r="S28" s="517"/>
      <c r="T28" s="516"/>
      <c r="U28" s="516"/>
      <c r="V28" s="516"/>
      <c r="W28" s="516"/>
      <c r="X28" s="516"/>
      <c r="Y28" s="516"/>
      <c r="Z28" s="547"/>
      <c r="AA28" s="547"/>
      <c r="AB28" s="547"/>
      <c r="AC28" s="547"/>
      <c r="AD28" s="547"/>
      <c r="AE28" s="547"/>
      <c r="AF28" s="547"/>
      <c r="AG28" s="547"/>
      <c r="AH28" s="547"/>
      <c r="AI28" s="547"/>
    </row>
    <row r="29" spans="1:35" s="499" customFormat="1" ht="33" x14ac:dyDescent="0.25">
      <c r="A29" s="505" t="s">
        <v>625</v>
      </c>
      <c r="B29" s="505" t="s">
        <v>90</v>
      </c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16"/>
      <c r="S29" s="516"/>
      <c r="T29" s="516"/>
      <c r="U29" s="516"/>
      <c r="V29" s="505"/>
      <c r="W29" s="505"/>
      <c r="X29" s="505"/>
      <c r="Y29" s="505"/>
      <c r="Z29" s="547"/>
      <c r="AA29" s="547"/>
      <c r="AB29" s="547"/>
      <c r="AC29" s="547"/>
      <c r="AD29" s="547"/>
      <c r="AE29" s="547"/>
      <c r="AF29" s="547"/>
      <c r="AG29" s="547"/>
      <c r="AH29" s="547"/>
      <c r="AI29" s="547"/>
    </row>
    <row r="30" spans="1:35" s="499" customFormat="1" ht="16.5" x14ac:dyDescent="0.25">
      <c r="A30" s="515">
        <v>1</v>
      </c>
      <c r="B30" s="516" t="s">
        <v>662</v>
      </c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  <c r="R30" s="516"/>
      <c r="S30" s="516"/>
      <c r="T30" s="516"/>
      <c r="U30" s="516"/>
      <c r="V30" s="516"/>
      <c r="W30" s="516"/>
      <c r="X30" s="516"/>
      <c r="Y30" s="516"/>
      <c r="Z30" s="547"/>
      <c r="AA30" s="547"/>
      <c r="AB30" s="547"/>
      <c r="AC30" s="547"/>
      <c r="AD30" s="547"/>
      <c r="AE30" s="547"/>
      <c r="AF30" s="547"/>
      <c r="AG30" s="547"/>
      <c r="AH30" s="547"/>
      <c r="AI30" s="547"/>
    </row>
    <row r="31" spans="1:35" s="499" customFormat="1" ht="16.5" x14ac:dyDescent="0.25">
      <c r="A31" s="515" t="s">
        <v>663</v>
      </c>
      <c r="B31" s="516"/>
      <c r="C31" s="516"/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  <c r="R31" s="516"/>
      <c r="S31" s="516"/>
      <c r="T31" s="516"/>
      <c r="U31" s="516"/>
      <c r="V31" s="516"/>
      <c r="W31" s="516"/>
      <c r="X31" s="516"/>
      <c r="Y31" s="516"/>
      <c r="Z31" s="547"/>
      <c r="AA31" s="547"/>
      <c r="AB31" s="547"/>
      <c r="AC31" s="547"/>
      <c r="AD31" s="547"/>
      <c r="AE31" s="547"/>
      <c r="AF31" s="547"/>
      <c r="AG31" s="547"/>
      <c r="AH31" s="547"/>
      <c r="AI31" s="547"/>
    </row>
    <row r="32" spans="1:35" s="499" customFormat="1" ht="33" x14ac:dyDescent="0.25">
      <c r="A32" s="505" t="s">
        <v>636</v>
      </c>
      <c r="B32" s="505" t="s">
        <v>757</v>
      </c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  <c r="R32" s="516"/>
      <c r="S32" s="516"/>
      <c r="T32" s="516"/>
      <c r="U32" s="516"/>
      <c r="V32" s="505"/>
      <c r="W32" s="505"/>
      <c r="X32" s="505"/>
      <c r="Y32" s="505"/>
      <c r="Z32" s="547"/>
      <c r="AA32" s="547"/>
      <c r="AB32" s="547"/>
      <c r="AC32" s="547"/>
      <c r="AD32" s="547"/>
      <c r="AE32" s="547"/>
      <c r="AF32" s="547"/>
      <c r="AG32" s="547"/>
      <c r="AH32" s="547"/>
      <c r="AI32" s="547"/>
    </row>
    <row r="33" spans="1:35" s="499" customFormat="1" ht="16.5" x14ac:dyDescent="0.25">
      <c r="A33" s="515">
        <v>1</v>
      </c>
      <c r="B33" s="516" t="s">
        <v>662</v>
      </c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  <c r="R33" s="516"/>
      <c r="S33" s="516"/>
      <c r="T33" s="516"/>
      <c r="U33" s="516"/>
      <c r="V33" s="516"/>
      <c r="W33" s="516"/>
      <c r="X33" s="516"/>
      <c r="Y33" s="516"/>
      <c r="Z33" s="547"/>
      <c r="AA33" s="547"/>
      <c r="AB33" s="547"/>
      <c r="AC33" s="547"/>
      <c r="AD33" s="547"/>
      <c r="AE33" s="547"/>
      <c r="AF33" s="547"/>
      <c r="AG33" s="547"/>
      <c r="AH33" s="547"/>
      <c r="AI33" s="547"/>
    </row>
    <row r="34" spans="1:35" s="499" customFormat="1" ht="16.5" x14ac:dyDescent="0.25">
      <c r="A34" s="515" t="s">
        <v>663</v>
      </c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  <c r="W34" s="516"/>
      <c r="X34" s="516"/>
      <c r="Y34" s="516"/>
      <c r="Z34" s="547"/>
      <c r="AA34" s="547"/>
      <c r="AB34" s="547"/>
      <c r="AC34" s="547"/>
      <c r="AD34" s="547"/>
      <c r="AE34" s="547"/>
      <c r="AF34" s="547"/>
      <c r="AG34" s="547"/>
      <c r="AH34" s="547"/>
      <c r="AI34" s="547"/>
    </row>
    <row r="35" spans="1:35" s="499" customFormat="1" ht="49.5" x14ac:dyDescent="0.25">
      <c r="A35" s="505" t="s">
        <v>653</v>
      </c>
      <c r="B35" s="505" t="s">
        <v>758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16"/>
      <c r="S35" s="516"/>
      <c r="T35" s="516"/>
      <c r="U35" s="516"/>
      <c r="V35" s="505"/>
      <c r="W35" s="505"/>
      <c r="X35" s="505"/>
      <c r="Y35" s="505"/>
      <c r="Z35" s="547"/>
      <c r="AA35" s="547"/>
      <c r="AB35" s="547"/>
      <c r="AC35" s="547"/>
      <c r="AD35" s="547"/>
      <c r="AE35" s="547"/>
      <c r="AF35" s="547"/>
      <c r="AG35" s="547"/>
      <c r="AH35" s="547"/>
      <c r="AI35" s="547"/>
    </row>
    <row r="36" spans="1:35" s="499" customFormat="1" ht="16.5" x14ac:dyDescent="0.25">
      <c r="A36" s="515">
        <v>1</v>
      </c>
      <c r="B36" s="516" t="s">
        <v>662</v>
      </c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  <c r="R36" s="516"/>
      <c r="S36" s="516"/>
      <c r="T36" s="516"/>
      <c r="U36" s="516"/>
      <c r="V36" s="516"/>
      <c r="W36" s="516"/>
      <c r="X36" s="516"/>
      <c r="Y36" s="516"/>
      <c r="Z36" s="547"/>
      <c r="AA36" s="547"/>
      <c r="AB36" s="547"/>
      <c r="AC36" s="547"/>
      <c r="AD36" s="547"/>
      <c r="AE36" s="547"/>
      <c r="AF36" s="547"/>
      <c r="AG36" s="547"/>
      <c r="AH36" s="547"/>
      <c r="AI36" s="547"/>
    </row>
    <row r="37" spans="1:35" s="499" customFormat="1" ht="16.5" x14ac:dyDescent="0.25">
      <c r="A37" s="515" t="s">
        <v>663</v>
      </c>
      <c r="B37" s="516"/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  <c r="R37" s="516"/>
      <c r="S37" s="516"/>
      <c r="T37" s="516"/>
      <c r="U37" s="516"/>
      <c r="V37" s="516"/>
      <c r="W37" s="516"/>
      <c r="X37" s="516"/>
      <c r="Y37" s="516"/>
      <c r="Z37" s="547"/>
      <c r="AA37" s="547"/>
      <c r="AB37" s="547"/>
      <c r="AC37" s="547"/>
      <c r="AD37" s="547"/>
      <c r="AE37" s="547"/>
      <c r="AF37" s="547"/>
      <c r="AG37" s="547"/>
      <c r="AH37" s="547"/>
      <c r="AI37" s="547"/>
    </row>
    <row r="38" spans="1:35" s="499" customFormat="1" ht="16.5" x14ac:dyDescent="0.25">
      <c r="A38" s="505" t="s">
        <v>626</v>
      </c>
      <c r="B38" s="505" t="s">
        <v>675</v>
      </c>
      <c r="C38" s="505"/>
      <c r="D38" s="505"/>
      <c r="E38" s="505"/>
      <c r="F38" s="505"/>
      <c r="G38" s="505"/>
      <c r="H38" s="505"/>
      <c r="I38" s="505"/>
      <c r="J38" s="505"/>
      <c r="K38" s="505"/>
      <c r="L38" s="505"/>
      <c r="M38" s="505"/>
      <c r="N38" s="505"/>
      <c r="O38" s="505"/>
      <c r="P38" s="505"/>
      <c r="Q38" s="514">
        <f>Q39+Q42</f>
        <v>0.49879499999999999</v>
      </c>
      <c r="R38" s="505"/>
      <c r="S38" s="514">
        <f>S39+S42</f>
        <v>0.44830300000000001</v>
      </c>
      <c r="T38" s="514">
        <f>T39+T42</f>
        <v>5.0492000000000002E-2</v>
      </c>
      <c r="U38" s="514">
        <f>U39+U42</f>
        <v>0</v>
      </c>
      <c r="V38" s="506"/>
      <c r="W38" s="505"/>
      <c r="X38" s="505"/>
      <c r="Y38" s="505"/>
      <c r="Z38" s="547"/>
      <c r="AA38" s="547"/>
      <c r="AB38" s="547"/>
      <c r="AC38" s="547"/>
      <c r="AD38" s="547"/>
      <c r="AE38" s="547"/>
      <c r="AF38" s="547"/>
      <c r="AG38" s="547"/>
      <c r="AH38" s="547"/>
      <c r="AI38" s="547"/>
    </row>
    <row r="39" spans="1:35" s="499" customFormat="1" ht="33" x14ac:dyDescent="0.25">
      <c r="A39" s="548" t="s">
        <v>627</v>
      </c>
      <c r="B39" s="505" t="s">
        <v>756</v>
      </c>
      <c r="C39" s="505"/>
      <c r="D39" s="505"/>
      <c r="E39" s="505"/>
      <c r="F39" s="505"/>
      <c r="G39" s="505"/>
      <c r="H39" s="505"/>
      <c r="I39" s="505"/>
      <c r="J39" s="505"/>
      <c r="K39" s="505"/>
      <c r="L39" s="505"/>
      <c r="M39" s="505"/>
      <c r="N39" s="505"/>
      <c r="O39" s="505"/>
      <c r="P39" s="505"/>
      <c r="Q39" s="505"/>
      <c r="R39" s="505"/>
      <c r="S39" s="505"/>
      <c r="T39" s="505"/>
      <c r="U39" s="505"/>
      <c r="V39" s="505"/>
      <c r="W39" s="505"/>
      <c r="X39" s="505"/>
      <c r="Y39" s="505"/>
      <c r="Z39" s="547"/>
      <c r="AA39" s="547"/>
      <c r="AB39" s="547"/>
      <c r="AC39" s="547"/>
      <c r="AD39" s="547"/>
      <c r="AE39" s="547"/>
      <c r="AF39" s="547"/>
      <c r="AG39" s="547"/>
      <c r="AH39" s="547"/>
      <c r="AI39" s="547"/>
    </row>
    <row r="40" spans="1:35" s="499" customFormat="1" ht="16.5" x14ac:dyDescent="0.25">
      <c r="A40" s="515">
        <v>1</v>
      </c>
      <c r="B40" s="516" t="s">
        <v>662</v>
      </c>
      <c r="C40" s="516"/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  <c r="W40" s="516"/>
      <c r="X40" s="516"/>
      <c r="Y40" s="516"/>
      <c r="Z40" s="547"/>
      <c r="AA40" s="547"/>
      <c r="AB40" s="547"/>
      <c r="AC40" s="547"/>
      <c r="AD40" s="547"/>
      <c r="AE40" s="547"/>
      <c r="AF40" s="547"/>
      <c r="AG40" s="547"/>
      <c r="AH40" s="547"/>
      <c r="AI40" s="547"/>
    </row>
    <row r="41" spans="1:35" s="499" customFormat="1" ht="16.5" x14ac:dyDescent="0.25">
      <c r="A41" s="515" t="s">
        <v>663</v>
      </c>
      <c r="B41" s="516"/>
      <c r="C41" s="516"/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47"/>
      <c r="AA41" s="547"/>
      <c r="AB41" s="547"/>
      <c r="AC41" s="547"/>
      <c r="AD41" s="547"/>
      <c r="AE41" s="547"/>
      <c r="AF41" s="547"/>
      <c r="AG41" s="547"/>
      <c r="AH41" s="547"/>
      <c r="AI41" s="547"/>
    </row>
    <row r="42" spans="1:35" s="499" customFormat="1" ht="16.5" x14ac:dyDescent="0.25">
      <c r="A42" s="548" t="s">
        <v>628</v>
      </c>
      <c r="B42" s="550" t="s">
        <v>125</v>
      </c>
      <c r="C42" s="550"/>
      <c r="D42" s="550"/>
      <c r="E42" s="550"/>
      <c r="F42" s="550"/>
      <c r="G42" s="550"/>
      <c r="H42" s="550"/>
      <c r="I42" s="550"/>
      <c r="J42" s="550"/>
      <c r="K42" s="550"/>
      <c r="L42" s="550"/>
      <c r="M42" s="550"/>
      <c r="N42" s="550"/>
      <c r="O42" s="550"/>
      <c r="P42" s="550"/>
      <c r="Q42" s="514">
        <f>SUM(Q43:Q46)</f>
        <v>0.49879499999999999</v>
      </c>
      <c r="R42" s="514"/>
      <c r="S42" s="514">
        <f>SUM(S43:S46)</f>
        <v>0.44830300000000001</v>
      </c>
      <c r="T42" s="514">
        <f>SUM(T43:T46)</f>
        <v>5.0492000000000002E-2</v>
      </c>
      <c r="U42" s="514">
        <f>SUM(U43:U46)</f>
        <v>0</v>
      </c>
      <c r="V42" s="551"/>
      <c r="W42" s="550"/>
      <c r="X42" s="550"/>
      <c r="Y42" s="550"/>
      <c r="Z42" s="547"/>
      <c r="AA42" s="547"/>
      <c r="AB42" s="547"/>
      <c r="AC42" s="547"/>
      <c r="AD42" s="547"/>
      <c r="AE42" s="547"/>
      <c r="AF42" s="547"/>
      <c r="AG42" s="547"/>
      <c r="AH42" s="547"/>
      <c r="AI42" s="547"/>
    </row>
    <row r="43" spans="1:35" s="499" customFormat="1" ht="49.5" x14ac:dyDescent="0.25">
      <c r="A43" s="6">
        <v>1</v>
      </c>
      <c r="B43" s="5" t="s">
        <v>607</v>
      </c>
      <c r="C43" s="516"/>
      <c r="D43" s="516"/>
      <c r="E43" s="516"/>
      <c r="F43" s="516"/>
      <c r="G43" s="515"/>
      <c r="H43" s="515"/>
      <c r="I43" s="515"/>
      <c r="J43" s="529"/>
      <c r="K43" s="516"/>
      <c r="L43" s="516"/>
      <c r="M43" s="516"/>
      <c r="N43" s="516"/>
      <c r="O43" s="516"/>
      <c r="P43" s="516" t="s">
        <v>608</v>
      </c>
      <c r="Q43" s="246">
        <v>0.20066600000000001</v>
      </c>
      <c r="R43" s="516"/>
      <c r="S43" s="528">
        <v>0.150174</v>
      </c>
      <c r="T43" s="528">
        <v>5.0492000000000002E-2</v>
      </c>
      <c r="U43" s="552"/>
      <c r="V43" s="552"/>
      <c r="W43" s="516"/>
      <c r="X43" s="516"/>
      <c r="Y43" s="516"/>
      <c r="Z43" s="547"/>
      <c r="AA43" s="547"/>
      <c r="AB43" s="547"/>
      <c r="AC43" s="547"/>
      <c r="AD43" s="516"/>
      <c r="AE43" s="516"/>
      <c r="AF43" s="516"/>
      <c r="AG43" s="516"/>
      <c r="AH43" s="516"/>
      <c r="AI43" s="516" t="s">
        <v>608</v>
      </c>
    </row>
    <row r="44" spans="1:35" s="499" customFormat="1" ht="47.25" x14ac:dyDescent="0.25">
      <c r="A44" s="6">
        <v>2</v>
      </c>
      <c r="B44" s="5" t="s">
        <v>582</v>
      </c>
      <c r="C44" s="516"/>
      <c r="D44" s="516"/>
      <c r="E44" s="516"/>
      <c r="F44" s="516"/>
      <c r="G44" s="516"/>
      <c r="H44" s="515"/>
      <c r="I44" s="515"/>
      <c r="J44" s="529"/>
      <c r="K44" s="515">
        <v>2015</v>
      </c>
      <c r="L44" s="515">
        <v>25</v>
      </c>
      <c r="M44" s="516"/>
      <c r="N44" s="515" t="s">
        <v>541</v>
      </c>
      <c r="O44" s="549">
        <v>0.12</v>
      </c>
      <c r="P44" s="516"/>
      <c r="Q44" s="246">
        <v>0.29812899999999998</v>
      </c>
      <c r="R44" s="516"/>
      <c r="S44" s="246">
        <v>0.29812899999999998</v>
      </c>
      <c r="T44" s="528"/>
      <c r="U44" s="516"/>
      <c r="V44" s="516"/>
      <c r="W44" s="516"/>
      <c r="X44" s="516"/>
      <c r="Y44" s="516"/>
      <c r="Z44" s="547"/>
      <c r="AA44" s="547"/>
      <c r="AB44" s="547"/>
      <c r="AC44" s="547"/>
      <c r="AD44" s="515">
        <v>2015</v>
      </c>
      <c r="AE44" s="515">
        <v>25</v>
      </c>
      <c r="AF44" s="516"/>
      <c r="AG44" s="515" t="s">
        <v>541</v>
      </c>
      <c r="AH44" s="549">
        <v>0.12</v>
      </c>
      <c r="AI44" s="516"/>
    </row>
    <row r="45" spans="1:35" s="499" customFormat="1" ht="16.5" x14ac:dyDescent="0.25">
      <c r="A45" s="524"/>
      <c r="B45" s="516"/>
      <c r="C45" s="516"/>
      <c r="D45" s="516"/>
      <c r="E45" s="516"/>
      <c r="F45" s="516"/>
      <c r="G45" s="516"/>
      <c r="H45" s="516"/>
      <c r="I45" s="516"/>
      <c r="J45" s="516"/>
      <c r="K45" s="516"/>
      <c r="L45" s="515"/>
      <c r="M45" s="515"/>
      <c r="N45" s="515"/>
      <c r="O45" s="515"/>
      <c r="P45" s="516"/>
      <c r="Q45" s="527"/>
      <c r="R45" s="516"/>
      <c r="S45" s="527"/>
      <c r="T45" s="516"/>
      <c r="U45" s="516"/>
      <c r="V45" s="516"/>
      <c r="W45" s="516"/>
      <c r="X45" s="516"/>
      <c r="Y45" s="516"/>
      <c r="Z45" s="547"/>
      <c r="AA45" s="547"/>
      <c r="AB45" s="547"/>
      <c r="AC45" s="547"/>
      <c r="AD45" s="547"/>
      <c r="AE45" s="547"/>
      <c r="AF45" s="547"/>
      <c r="AG45" s="547"/>
      <c r="AH45" s="547"/>
      <c r="AI45" s="547"/>
    </row>
    <row r="46" spans="1:35" s="499" customFormat="1" ht="16.5" x14ac:dyDescent="0.25">
      <c r="A46" s="515" t="s">
        <v>663</v>
      </c>
      <c r="B46" s="515"/>
      <c r="C46" s="515"/>
      <c r="D46" s="515"/>
      <c r="E46" s="515"/>
      <c r="F46" s="515"/>
      <c r="G46" s="515"/>
      <c r="H46" s="515"/>
      <c r="I46" s="515"/>
      <c r="J46" s="515"/>
      <c r="K46" s="515"/>
      <c r="L46" s="515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47"/>
      <c r="AA46" s="547"/>
      <c r="AB46" s="547"/>
      <c r="AC46" s="547"/>
      <c r="AD46" s="547"/>
      <c r="AE46" s="547"/>
      <c r="AF46" s="547"/>
      <c r="AG46" s="547"/>
      <c r="AH46" s="547"/>
      <c r="AI46" s="547"/>
    </row>
    <row r="47" spans="1:35" s="499" customFormat="1" ht="15.75" customHeight="1" x14ac:dyDescent="0.25">
      <c r="A47" s="886" t="s">
        <v>726</v>
      </c>
      <c r="B47" s="886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16"/>
      <c r="S47" s="516"/>
      <c r="T47" s="516"/>
      <c r="U47" s="516"/>
      <c r="V47" s="553"/>
      <c r="W47" s="553"/>
      <c r="X47" s="553"/>
      <c r="Y47" s="553"/>
      <c r="Z47" s="547"/>
      <c r="AA47" s="547"/>
      <c r="AB47" s="547"/>
      <c r="AC47" s="547"/>
      <c r="AD47" s="547"/>
      <c r="AE47" s="547"/>
      <c r="AF47" s="547"/>
      <c r="AG47" s="547"/>
      <c r="AH47" s="547"/>
      <c r="AI47" s="547"/>
    </row>
    <row r="48" spans="1:35" s="499" customFormat="1" ht="33" x14ac:dyDescent="0.25">
      <c r="A48" s="505"/>
      <c r="B48" s="505" t="s">
        <v>755</v>
      </c>
      <c r="C48" s="505"/>
      <c r="D48" s="505"/>
      <c r="E48" s="505"/>
      <c r="F48" s="505"/>
      <c r="G48" s="505"/>
      <c r="H48" s="505"/>
      <c r="I48" s="505"/>
      <c r="J48" s="505"/>
      <c r="K48" s="505"/>
      <c r="L48" s="505"/>
      <c r="M48" s="505"/>
      <c r="N48" s="505"/>
      <c r="O48" s="505"/>
      <c r="P48" s="505"/>
      <c r="Q48" s="505"/>
      <c r="R48" s="516"/>
      <c r="S48" s="516"/>
      <c r="T48" s="516"/>
      <c r="U48" s="516"/>
      <c r="V48" s="505"/>
      <c r="W48" s="505"/>
      <c r="X48" s="505"/>
      <c r="Y48" s="505"/>
      <c r="Z48" s="547"/>
      <c r="AA48" s="547"/>
      <c r="AB48" s="547"/>
      <c r="AC48" s="547"/>
      <c r="AD48" s="547"/>
      <c r="AE48" s="547"/>
      <c r="AF48" s="547"/>
      <c r="AG48" s="547"/>
      <c r="AH48" s="547"/>
      <c r="AI48" s="547"/>
    </row>
    <row r="49" spans="1:35" s="499" customFormat="1" ht="16.5" x14ac:dyDescent="0.25">
      <c r="A49" s="515">
        <v>1</v>
      </c>
      <c r="B49" s="516" t="s">
        <v>662</v>
      </c>
      <c r="C49" s="516"/>
      <c r="D49" s="516"/>
      <c r="E49" s="516"/>
      <c r="F49" s="516"/>
      <c r="G49" s="516"/>
      <c r="H49" s="516"/>
      <c r="I49" s="516"/>
      <c r="J49" s="516"/>
      <c r="K49" s="516"/>
      <c r="L49" s="516"/>
      <c r="M49" s="516"/>
      <c r="N49" s="516"/>
      <c r="O49" s="516"/>
      <c r="P49" s="516"/>
      <c r="Q49" s="516"/>
      <c r="R49" s="516"/>
      <c r="S49" s="516"/>
      <c r="T49" s="516"/>
      <c r="U49" s="516"/>
      <c r="V49" s="516"/>
      <c r="W49" s="516"/>
      <c r="X49" s="516"/>
      <c r="Y49" s="516"/>
      <c r="Z49" s="547"/>
      <c r="AA49" s="547"/>
      <c r="AB49" s="547"/>
      <c r="AC49" s="547"/>
      <c r="AD49" s="547"/>
      <c r="AE49" s="547"/>
      <c r="AF49" s="547"/>
      <c r="AG49" s="547"/>
      <c r="AH49" s="547"/>
      <c r="AI49" s="547"/>
    </row>
    <row r="50" spans="1:35" s="499" customFormat="1" ht="16.5" x14ac:dyDescent="0.25">
      <c r="A50" s="515" t="s">
        <v>663</v>
      </c>
      <c r="B50" s="515"/>
      <c r="C50" s="515"/>
      <c r="D50" s="515"/>
      <c r="E50" s="515"/>
      <c r="F50" s="515"/>
      <c r="G50" s="515"/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  <c r="X50" s="515"/>
      <c r="Y50" s="515"/>
      <c r="Z50" s="547"/>
      <c r="AA50" s="547"/>
      <c r="AB50" s="547"/>
      <c r="AC50" s="547"/>
      <c r="AD50" s="547"/>
      <c r="AE50" s="547"/>
      <c r="AF50" s="547"/>
      <c r="AG50" s="547"/>
      <c r="AH50" s="547"/>
      <c r="AI50" s="547"/>
    </row>
    <row r="51" spans="1:35" x14ac:dyDescent="0.25">
      <c r="A51" s="28"/>
      <c r="B51" s="882" t="s">
        <v>339</v>
      </c>
      <c r="C51" s="882"/>
      <c r="D51" s="882"/>
      <c r="E51" s="882"/>
      <c r="F51" s="882"/>
      <c r="G51" s="882"/>
      <c r="H51" s="882"/>
      <c r="I51" s="882"/>
      <c r="J51" s="882"/>
      <c r="K51" s="882"/>
      <c r="L51" s="882"/>
      <c r="M51" s="882"/>
      <c r="N51" s="882"/>
      <c r="O51" s="882"/>
      <c r="P51" s="882"/>
      <c r="Q51" s="882"/>
      <c r="R51" s="882"/>
      <c r="S51" s="882"/>
      <c r="T51" s="882"/>
      <c r="U51" s="882"/>
      <c r="V51" s="232"/>
      <c r="W51" s="232"/>
      <c r="X51" s="232"/>
      <c r="Y51" s="232"/>
    </row>
    <row r="52" spans="1:35" x14ac:dyDescent="0.25">
      <c r="A52" s="20"/>
      <c r="B52" s="1" t="s">
        <v>539</v>
      </c>
    </row>
    <row r="53" spans="1:35" x14ac:dyDescent="0.25"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</row>
    <row r="54" spans="1:35" x14ac:dyDescent="0.25">
      <c r="A54" s="20"/>
      <c r="S54" s="1"/>
      <c r="T54" s="1"/>
      <c r="U54" s="1"/>
    </row>
    <row r="55" spans="1:35" ht="15.75" customHeight="1" x14ac:dyDescent="0.25">
      <c r="A55" s="20"/>
      <c r="B55" s="882"/>
      <c r="C55" s="882"/>
      <c r="D55" s="882"/>
      <c r="E55" s="882"/>
      <c r="F55" s="882"/>
      <c r="G55" s="882"/>
      <c r="H55" s="882"/>
      <c r="I55" s="882"/>
      <c r="J55" s="882"/>
      <c r="K55" s="882"/>
      <c r="L55" s="882"/>
      <c r="M55" s="882"/>
      <c r="N55" s="882"/>
      <c r="O55" s="882"/>
      <c r="P55" s="882"/>
      <c r="Q55" s="882"/>
      <c r="R55" s="882"/>
      <c r="S55" s="882"/>
      <c r="T55" s="882"/>
      <c r="U55" s="882"/>
      <c r="V55" s="232"/>
      <c r="W55" s="232"/>
      <c r="X55" s="232"/>
      <c r="Y55" s="232"/>
    </row>
    <row r="56" spans="1:35" x14ac:dyDescent="0.25">
      <c r="A56" s="20"/>
    </row>
    <row r="57" spans="1:35" x14ac:dyDescent="0.25">
      <c r="A57" s="20"/>
    </row>
    <row r="58" spans="1:35" ht="33.75" customHeight="1" x14ac:dyDescent="0.25">
      <c r="S58" s="1"/>
      <c r="T58" s="1"/>
      <c r="U58" s="1"/>
    </row>
    <row r="59" spans="1:35" x14ac:dyDescent="0.25">
      <c r="A59" s="17"/>
    </row>
  </sheetData>
  <mergeCells count="17">
    <mergeCell ref="B55:U55"/>
    <mergeCell ref="A5:U5"/>
    <mergeCell ref="A13:A14"/>
    <mergeCell ref="B13:B14"/>
    <mergeCell ref="Q13:U14"/>
    <mergeCell ref="A47:B47"/>
    <mergeCell ref="C13:P13"/>
    <mergeCell ref="P14:P15"/>
    <mergeCell ref="B51:U51"/>
    <mergeCell ref="AI14:AI15"/>
    <mergeCell ref="V13:AI13"/>
    <mergeCell ref="C14:F14"/>
    <mergeCell ref="V14:Y14"/>
    <mergeCell ref="G14:J14"/>
    <mergeCell ref="K14:O14"/>
    <mergeCell ref="Z14:AC14"/>
    <mergeCell ref="AD14:AH14"/>
  </mergeCells>
  <phoneticPr fontId="52" type="noConversion"/>
  <pageMargins left="0.19685039370078741" right="0.19685039370078741" top="0.74803149606299213" bottom="0" header="0.31496062992125984" footer="0.31496062992125984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V34"/>
  <sheetViews>
    <sheetView view="pageBreakPreview" topLeftCell="A10" zoomScaleNormal="80" zoomScaleSheetLayoutView="75" workbookViewId="0">
      <selection activeCell="D25" sqref="D25"/>
    </sheetView>
  </sheetViews>
  <sheetFormatPr defaultRowHeight="15.75" x14ac:dyDescent="0.25"/>
  <cols>
    <col min="1" max="1" width="7.25" style="1" customWidth="1"/>
    <col min="2" max="2" width="27.375" style="1" customWidth="1"/>
    <col min="3" max="6" width="4.375" style="1" customWidth="1"/>
    <col min="7" max="7" width="4.875" style="1" customWidth="1"/>
    <col min="8" max="8" width="4.125" style="1" customWidth="1"/>
    <col min="9" max="9" width="4.875" style="1" customWidth="1"/>
    <col min="10" max="10" width="4.25" style="1" customWidth="1"/>
    <col min="11" max="22" width="4.375" style="1" customWidth="1"/>
    <col min="23" max="16384" width="9" style="1"/>
  </cols>
  <sheetData>
    <row r="1" spans="1:22" x14ac:dyDescent="0.25">
      <c r="A1" s="16"/>
      <c r="S1" s="4"/>
    </row>
    <row r="2" spans="1:22" x14ac:dyDescent="0.25">
      <c r="A2" s="16"/>
      <c r="E2" s="929" t="s">
        <v>341</v>
      </c>
      <c r="F2" s="929"/>
      <c r="G2" s="929"/>
      <c r="H2" s="929"/>
      <c r="I2" s="929"/>
      <c r="J2" s="929"/>
      <c r="K2" s="929"/>
      <c r="L2" s="929"/>
      <c r="M2" s="929"/>
      <c r="N2" s="929"/>
      <c r="O2" s="929"/>
      <c r="P2" s="929"/>
      <c r="Q2" s="929"/>
      <c r="R2" s="929"/>
      <c r="S2" s="929"/>
      <c r="T2" s="929"/>
      <c r="U2" s="929"/>
      <c r="V2" s="929"/>
    </row>
    <row r="3" spans="1:22" x14ac:dyDescent="0.25">
      <c r="A3" s="16"/>
      <c r="E3" s="929" t="s">
        <v>119</v>
      </c>
      <c r="F3" s="929"/>
      <c r="G3" s="929"/>
      <c r="H3" s="929"/>
      <c r="I3" s="929"/>
      <c r="J3" s="929"/>
      <c r="K3" s="929"/>
      <c r="L3" s="929"/>
      <c r="M3" s="929"/>
      <c r="N3" s="929"/>
      <c r="O3" s="929"/>
      <c r="P3" s="929"/>
      <c r="Q3" s="929"/>
      <c r="R3" s="929"/>
      <c r="S3" s="929"/>
      <c r="T3" s="929"/>
      <c r="U3" s="929"/>
      <c r="V3" s="929"/>
    </row>
    <row r="4" spans="1:22" x14ac:dyDescent="0.25">
      <c r="A4" s="16"/>
      <c r="E4" s="929" t="s">
        <v>561</v>
      </c>
      <c r="F4" s="929"/>
      <c r="G4" s="929"/>
      <c r="H4" s="929"/>
      <c r="I4" s="929"/>
      <c r="J4" s="929"/>
      <c r="K4" s="929"/>
      <c r="L4" s="929"/>
      <c r="M4" s="929"/>
      <c r="N4" s="929"/>
      <c r="O4" s="929"/>
      <c r="P4" s="929"/>
      <c r="Q4" s="929"/>
      <c r="R4" s="929"/>
      <c r="S4" s="929"/>
      <c r="T4" s="929"/>
      <c r="U4" s="929"/>
      <c r="V4" s="929"/>
    </row>
    <row r="5" spans="1:22" x14ac:dyDescent="0.25">
      <c r="A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16"/>
      <c r="E6" s="929" t="s">
        <v>120</v>
      </c>
      <c r="F6" s="929"/>
      <c r="G6" s="929"/>
      <c r="H6" s="929"/>
      <c r="I6" s="929"/>
      <c r="J6" s="929"/>
      <c r="K6" s="929"/>
      <c r="L6" s="929"/>
      <c r="M6" s="929"/>
      <c r="N6" s="929"/>
      <c r="O6" s="929"/>
      <c r="P6" s="929"/>
      <c r="Q6" s="929"/>
      <c r="R6" s="929"/>
      <c r="S6" s="929"/>
      <c r="T6" s="929"/>
      <c r="U6" s="929"/>
      <c r="V6" s="929"/>
    </row>
    <row r="7" spans="1:22" x14ac:dyDescent="0.25">
      <c r="A7" s="16"/>
      <c r="E7" s="929" t="s">
        <v>524</v>
      </c>
      <c r="F7" s="929"/>
      <c r="G7" s="929"/>
      <c r="H7" s="929"/>
      <c r="I7" s="929"/>
      <c r="J7" s="929"/>
      <c r="K7" s="929"/>
      <c r="L7" s="929"/>
      <c r="M7" s="929"/>
      <c r="N7" s="929"/>
      <c r="O7" s="929"/>
      <c r="P7" s="929"/>
      <c r="Q7" s="929"/>
      <c r="R7" s="929"/>
      <c r="S7" s="929"/>
      <c r="T7" s="929"/>
      <c r="U7" s="929"/>
      <c r="V7" s="929"/>
    </row>
    <row r="8" spans="1:22" x14ac:dyDescent="0.25">
      <c r="A8" s="1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16"/>
      <c r="E9" s="930" t="s">
        <v>564</v>
      </c>
      <c r="F9" s="930"/>
      <c r="G9" s="930"/>
      <c r="H9" s="930"/>
      <c r="I9" s="930"/>
      <c r="J9" s="930"/>
      <c r="K9" s="930"/>
      <c r="L9" s="930"/>
      <c r="M9" s="930"/>
      <c r="N9" s="930"/>
      <c r="O9" s="930"/>
      <c r="P9" s="930"/>
      <c r="Q9" s="930"/>
      <c r="R9" s="930"/>
      <c r="S9" s="930"/>
      <c r="T9" s="930"/>
      <c r="U9" s="930"/>
      <c r="V9" s="930"/>
    </row>
    <row r="10" spans="1:22" x14ac:dyDescent="0.25">
      <c r="A10" s="16"/>
      <c r="E10" s="929" t="s">
        <v>568</v>
      </c>
      <c r="F10" s="929"/>
      <c r="G10" s="929"/>
      <c r="H10" s="929"/>
      <c r="I10" s="929"/>
      <c r="J10" s="929"/>
      <c r="K10" s="929"/>
      <c r="L10" s="929"/>
      <c r="M10" s="929"/>
      <c r="N10" s="929"/>
      <c r="O10" s="929"/>
      <c r="P10" s="929"/>
      <c r="Q10" s="929"/>
      <c r="R10" s="929"/>
      <c r="S10" s="929"/>
      <c r="T10" s="929"/>
      <c r="U10" s="929"/>
      <c r="V10" s="929"/>
    </row>
    <row r="11" spans="1:22" x14ac:dyDescent="0.25">
      <c r="A11" s="1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 t="s">
        <v>124</v>
      </c>
    </row>
    <row r="12" spans="1:22" x14ac:dyDescent="0.25">
      <c r="A12" s="16"/>
      <c r="S12" s="4"/>
      <c r="V12" s="4"/>
    </row>
    <row r="13" spans="1:22" x14ac:dyDescent="0.25">
      <c r="A13" s="928" t="s">
        <v>609</v>
      </c>
      <c r="B13" s="928"/>
      <c r="C13" s="928"/>
      <c r="D13" s="928"/>
      <c r="E13" s="928"/>
      <c r="F13" s="928"/>
      <c r="G13" s="928"/>
      <c r="H13" s="928"/>
      <c r="I13" s="928"/>
      <c r="J13" s="928"/>
      <c r="K13" s="928"/>
      <c r="L13" s="928"/>
      <c r="M13" s="928"/>
      <c r="N13" s="928"/>
      <c r="O13" s="928"/>
      <c r="P13" s="928"/>
      <c r="Q13" s="928"/>
      <c r="R13" s="928"/>
      <c r="S13" s="928"/>
      <c r="T13" s="928"/>
      <c r="U13" s="928"/>
      <c r="V13" s="928"/>
    </row>
    <row r="15" spans="1:22" x14ac:dyDescent="0.25">
      <c r="A15" s="17" t="s">
        <v>746</v>
      </c>
    </row>
    <row r="16" spans="1:22" ht="10.5" customHeight="1" thickBot="1" x14ac:dyDescent="0.3">
      <c r="A16" s="17"/>
    </row>
    <row r="17" spans="1:22" ht="15.75" customHeight="1" x14ac:dyDescent="0.25">
      <c r="A17" s="872" t="s">
        <v>621</v>
      </c>
      <c r="B17" s="864" t="s">
        <v>677</v>
      </c>
      <c r="C17" s="925" t="s">
        <v>667</v>
      </c>
      <c r="D17" s="920"/>
      <c r="E17" s="920"/>
      <c r="F17" s="920"/>
      <c r="G17" s="920"/>
      <c r="H17" s="920"/>
      <c r="I17" s="920"/>
      <c r="J17" s="920"/>
      <c r="K17" s="920"/>
      <c r="L17" s="926"/>
      <c r="M17" s="919" t="s">
        <v>747</v>
      </c>
      <c r="N17" s="920"/>
      <c r="O17" s="920"/>
      <c r="P17" s="920"/>
      <c r="Q17" s="920"/>
      <c r="R17" s="920"/>
      <c r="S17" s="920"/>
      <c r="T17" s="920"/>
      <c r="U17" s="920"/>
      <c r="V17" s="921"/>
    </row>
    <row r="18" spans="1:22" ht="16.5" customHeight="1" x14ac:dyDescent="0.25">
      <c r="A18" s="873"/>
      <c r="B18" s="865"/>
      <c r="C18" s="922" t="s">
        <v>678</v>
      </c>
      <c r="D18" s="923"/>
      <c r="E18" s="923"/>
      <c r="F18" s="923"/>
      <c r="G18" s="923"/>
      <c r="H18" s="923"/>
      <c r="I18" s="923"/>
      <c r="J18" s="923"/>
      <c r="K18" s="923"/>
      <c r="L18" s="924"/>
      <c r="M18" s="922" t="s">
        <v>678</v>
      </c>
      <c r="N18" s="923"/>
      <c r="O18" s="923"/>
      <c r="P18" s="923"/>
      <c r="Q18" s="923"/>
      <c r="R18" s="923"/>
      <c r="S18" s="923"/>
      <c r="T18" s="923"/>
      <c r="U18" s="923"/>
      <c r="V18" s="924"/>
    </row>
    <row r="19" spans="1:22" ht="16.5" customHeight="1" thickBot="1" x14ac:dyDescent="0.3">
      <c r="A19" s="918"/>
      <c r="B19" s="927"/>
      <c r="C19" s="916" t="s">
        <v>619</v>
      </c>
      <c r="D19" s="903"/>
      <c r="E19" s="903" t="s">
        <v>610</v>
      </c>
      <c r="F19" s="903"/>
      <c r="G19" s="903" t="s">
        <v>611</v>
      </c>
      <c r="H19" s="903"/>
      <c r="I19" s="903" t="s">
        <v>612</v>
      </c>
      <c r="J19" s="903"/>
      <c r="K19" s="903" t="s">
        <v>613</v>
      </c>
      <c r="L19" s="917"/>
      <c r="M19" s="916" t="s">
        <v>619</v>
      </c>
      <c r="N19" s="903"/>
      <c r="O19" s="903" t="s">
        <v>610</v>
      </c>
      <c r="P19" s="903"/>
      <c r="Q19" s="903" t="s">
        <v>611</v>
      </c>
      <c r="R19" s="903"/>
      <c r="S19" s="903" t="s">
        <v>612</v>
      </c>
      <c r="T19" s="903"/>
      <c r="U19" s="903" t="s">
        <v>613</v>
      </c>
      <c r="V19" s="917"/>
    </row>
    <row r="20" spans="1:22" x14ac:dyDescent="0.25">
      <c r="A20" s="480">
        <v>1</v>
      </c>
      <c r="B20" s="121">
        <v>2</v>
      </c>
      <c r="C20" s="909">
        <v>3</v>
      </c>
      <c r="D20" s="900"/>
      <c r="E20" s="900">
        <v>4</v>
      </c>
      <c r="F20" s="900"/>
      <c r="G20" s="900">
        <v>5</v>
      </c>
      <c r="H20" s="900"/>
      <c r="I20" s="900">
        <v>6</v>
      </c>
      <c r="J20" s="900"/>
      <c r="K20" s="900">
        <v>7</v>
      </c>
      <c r="L20" s="915"/>
      <c r="M20" s="910">
        <v>8</v>
      </c>
      <c r="N20" s="911"/>
      <c r="O20" s="900">
        <v>9</v>
      </c>
      <c r="P20" s="900"/>
      <c r="Q20" s="900">
        <v>10</v>
      </c>
      <c r="R20" s="900"/>
      <c r="S20" s="900">
        <v>11</v>
      </c>
      <c r="T20" s="900"/>
      <c r="U20" s="909">
        <v>12</v>
      </c>
      <c r="V20" s="900"/>
    </row>
    <row r="21" spans="1:22" ht="63" x14ac:dyDescent="0.25">
      <c r="A21" s="6">
        <v>1</v>
      </c>
      <c r="B21" s="5" t="s">
        <v>583</v>
      </c>
      <c r="C21" s="906"/>
      <c r="D21" s="907"/>
      <c r="E21" s="904">
        <v>0.91</v>
      </c>
      <c r="F21" s="896"/>
      <c r="G21" s="896"/>
      <c r="H21" s="897"/>
      <c r="I21" s="896"/>
      <c r="J21" s="897"/>
      <c r="K21" s="904"/>
      <c r="L21" s="905"/>
      <c r="M21" s="908"/>
      <c r="N21" s="896"/>
      <c r="O21" s="896">
        <v>0.91</v>
      </c>
      <c r="P21" s="897"/>
      <c r="Q21" s="896"/>
      <c r="R21" s="897"/>
      <c r="S21" s="904"/>
      <c r="T21" s="904"/>
      <c r="U21" s="897"/>
      <c r="V21" s="905"/>
    </row>
    <row r="22" spans="1:22" ht="31.5" x14ac:dyDescent="0.25">
      <c r="A22" s="6">
        <v>2</v>
      </c>
      <c r="B22" s="5" t="s">
        <v>584</v>
      </c>
      <c r="C22" s="904"/>
      <c r="D22" s="904"/>
      <c r="E22" s="904"/>
      <c r="F22" s="904"/>
      <c r="G22" s="896">
        <v>7.0000000000000007E-2</v>
      </c>
      <c r="H22" s="897"/>
      <c r="I22" s="896"/>
      <c r="J22" s="897"/>
      <c r="K22" s="904"/>
      <c r="L22" s="896"/>
      <c r="M22" s="908"/>
      <c r="N22" s="904"/>
      <c r="O22" s="896"/>
      <c r="P22" s="897"/>
      <c r="Q22" s="896">
        <v>7.0000000000000007E-2</v>
      </c>
      <c r="R22" s="897"/>
      <c r="S22" s="904"/>
      <c r="T22" s="904"/>
      <c r="U22" s="904"/>
      <c r="V22" s="905"/>
    </row>
    <row r="23" spans="1:22" ht="31.5" x14ac:dyDescent="0.25">
      <c r="A23" s="6">
        <v>3</v>
      </c>
      <c r="B23" s="5" t="s">
        <v>592</v>
      </c>
      <c r="C23" s="904"/>
      <c r="D23" s="904"/>
      <c r="E23" s="904"/>
      <c r="F23" s="904"/>
      <c r="G23" s="896">
        <v>0.26</v>
      </c>
      <c r="H23" s="897"/>
      <c r="I23" s="896"/>
      <c r="J23" s="897"/>
      <c r="K23" s="904"/>
      <c r="L23" s="896"/>
      <c r="M23" s="908"/>
      <c r="N23" s="904"/>
      <c r="O23" s="896"/>
      <c r="P23" s="897"/>
      <c r="Q23" s="896">
        <v>0.26</v>
      </c>
      <c r="R23" s="897"/>
      <c r="S23" s="904"/>
      <c r="T23" s="904"/>
      <c r="U23" s="904"/>
      <c r="V23" s="905"/>
    </row>
    <row r="24" spans="1:22" ht="31.5" x14ac:dyDescent="0.25">
      <c r="A24" s="6">
        <v>4</v>
      </c>
      <c r="B24" s="5" t="s">
        <v>593</v>
      </c>
      <c r="C24" s="904"/>
      <c r="D24" s="904"/>
      <c r="E24" s="904"/>
      <c r="F24" s="904"/>
      <c r="G24" s="896"/>
      <c r="H24" s="897"/>
      <c r="I24" s="896">
        <v>0.28999999999999998</v>
      </c>
      <c r="J24" s="897"/>
      <c r="K24" s="904"/>
      <c r="L24" s="896"/>
      <c r="M24" s="908"/>
      <c r="N24" s="904"/>
      <c r="O24" s="896"/>
      <c r="P24" s="897"/>
      <c r="Q24" s="896"/>
      <c r="R24" s="897"/>
      <c r="S24" s="904">
        <v>0.28999999999999998</v>
      </c>
      <c r="T24" s="904"/>
      <c r="U24" s="904"/>
      <c r="V24" s="905"/>
    </row>
    <row r="25" spans="1:22" ht="47.25" x14ac:dyDescent="0.25">
      <c r="A25" s="6">
        <v>5</v>
      </c>
      <c r="B25" s="5" t="s">
        <v>594</v>
      </c>
      <c r="C25" s="904"/>
      <c r="D25" s="904"/>
      <c r="E25" s="904"/>
      <c r="F25" s="904"/>
      <c r="G25" s="896"/>
      <c r="H25" s="897"/>
      <c r="I25" s="896">
        <v>7.0000000000000007E-2</v>
      </c>
      <c r="J25" s="897"/>
      <c r="K25" s="904"/>
      <c r="L25" s="896"/>
      <c r="M25" s="908"/>
      <c r="N25" s="904"/>
      <c r="O25" s="896"/>
      <c r="P25" s="897"/>
      <c r="Q25" s="896"/>
      <c r="R25" s="897"/>
      <c r="S25" s="904">
        <v>7.0000000000000007E-2</v>
      </c>
      <c r="T25" s="904"/>
      <c r="U25" s="904"/>
      <c r="V25" s="905"/>
    </row>
    <row r="26" spans="1:22" ht="47.25" x14ac:dyDescent="0.25">
      <c r="A26" s="6">
        <v>6</v>
      </c>
      <c r="B26" s="5" t="s">
        <v>585</v>
      </c>
      <c r="C26" s="904"/>
      <c r="D26" s="904"/>
      <c r="E26" s="904"/>
      <c r="F26" s="904"/>
      <c r="G26" s="896"/>
      <c r="H26" s="897"/>
      <c r="I26" s="896"/>
      <c r="J26" s="897"/>
      <c r="K26" s="904">
        <v>0.6</v>
      </c>
      <c r="L26" s="896"/>
      <c r="M26" s="908"/>
      <c r="N26" s="904"/>
      <c r="O26" s="896"/>
      <c r="P26" s="897"/>
      <c r="Q26" s="896"/>
      <c r="R26" s="897"/>
      <c r="S26" s="904"/>
      <c r="T26" s="904"/>
      <c r="U26" s="904">
        <v>0.6</v>
      </c>
      <c r="V26" s="905"/>
    </row>
    <row r="27" spans="1:22" ht="63" x14ac:dyDescent="0.25">
      <c r="A27" s="6">
        <v>7</v>
      </c>
      <c r="B27" s="5" t="s">
        <v>586</v>
      </c>
      <c r="C27" s="906"/>
      <c r="D27" s="907"/>
      <c r="E27" s="904"/>
      <c r="F27" s="896"/>
      <c r="G27" s="896"/>
      <c r="H27" s="897"/>
      <c r="I27" s="896"/>
      <c r="J27" s="897"/>
      <c r="K27" s="904">
        <v>0.3</v>
      </c>
      <c r="L27" s="896"/>
      <c r="M27" s="908"/>
      <c r="N27" s="904"/>
      <c r="O27" s="896"/>
      <c r="P27" s="897"/>
      <c r="Q27" s="896"/>
      <c r="R27" s="897"/>
      <c r="S27" s="904"/>
      <c r="T27" s="904"/>
      <c r="U27" s="904">
        <v>0.3</v>
      </c>
      <c r="V27" s="905"/>
    </row>
    <row r="28" spans="1:22" ht="31.5" x14ac:dyDescent="0.25">
      <c r="A28" s="6">
        <v>8</v>
      </c>
      <c r="B28" s="5" t="s">
        <v>562</v>
      </c>
      <c r="C28" s="906">
        <v>0.61599999999999999</v>
      </c>
      <c r="D28" s="907"/>
      <c r="E28" s="904"/>
      <c r="F28" s="896"/>
      <c r="G28" s="896"/>
      <c r="H28" s="897"/>
      <c r="I28" s="896"/>
      <c r="J28" s="897"/>
      <c r="K28" s="896"/>
      <c r="L28" s="931"/>
      <c r="M28" s="908">
        <v>0.61599999999999999</v>
      </c>
      <c r="N28" s="904"/>
      <c r="O28" s="896"/>
      <c r="P28" s="897"/>
      <c r="Q28" s="896"/>
      <c r="R28" s="897"/>
      <c r="S28" s="904"/>
      <c r="T28" s="904"/>
      <c r="U28" s="896"/>
      <c r="V28" s="931"/>
    </row>
    <row r="29" spans="1:22" ht="31.5" x14ac:dyDescent="0.25">
      <c r="A29" s="6">
        <v>9</v>
      </c>
      <c r="B29" s="5" t="s">
        <v>563</v>
      </c>
      <c r="C29" s="906">
        <v>1</v>
      </c>
      <c r="D29" s="907"/>
      <c r="E29" s="904"/>
      <c r="F29" s="896"/>
      <c r="G29" s="896"/>
      <c r="H29" s="897"/>
      <c r="I29" s="896"/>
      <c r="J29" s="897"/>
      <c r="K29" s="896"/>
      <c r="L29" s="931"/>
      <c r="M29" s="908">
        <v>1</v>
      </c>
      <c r="N29" s="904"/>
      <c r="O29" s="896"/>
      <c r="P29" s="897"/>
      <c r="Q29" s="896"/>
      <c r="R29" s="897"/>
      <c r="S29" s="904"/>
      <c r="T29" s="904"/>
      <c r="U29" s="896"/>
      <c r="V29" s="931"/>
    </row>
    <row r="30" spans="1:22" ht="66.75" customHeight="1" x14ac:dyDescent="0.25">
      <c r="A30" s="6">
        <v>10</v>
      </c>
      <c r="B30" s="5" t="s">
        <v>607</v>
      </c>
      <c r="C30" s="906"/>
      <c r="D30" s="907"/>
      <c r="E30" s="904"/>
      <c r="F30" s="896"/>
      <c r="G30" s="896"/>
      <c r="H30" s="897"/>
      <c r="I30" s="896"/>
      <c r="J30" s="897"/>
      <c r="K30" s="904"/>
      <c r="L30" s="896"/>
      <c r="M30" s="908"/>
      <c r="N30" s="904"/>
      <c r="O30" s="896"/>
      <c r="P30" s="897"/>
      <c r="Q30" s="896"/>
      <c r="R30" s="897"/>
      <c r="S30" s="904"/>
      <c r="T30" s="904"/>
      <c r="U30" s="904"/>
      <c r="V30" s="905"/>
    </row>
    <row r="31" spans="1:22" ht="63.75" customHeight="1" x14ac:dyDescent="0.25">
      <c r="A31" s="6">
        <v>11</v>
      </c>
      <c r="B31" s="5" t="s">
        <v>582</v>
      </c>
      <c r="C31" s="897">
        <v>0.12</v>
      </c>
      <c r="D31" s="904"/>
      <c r="E31" s="904"/>
      <c r="F31" s="904"/>
      <c r="G31" s="896"/>
      <c r="H31" s="897"/>
      <c r="I31" s="896"/>
      <c r="J31" s="897"/>
      <c r="K31" s="904"/>
      <c r="L31" s="896"/>
      <c r="M31" s="908"/>
      <c r="N31" s="904"/>
      <c r="O31" s="896"/>
      <c r="P31" s="897"/>
      <c r="Q31" s="896"/>
      <c r="R31" s="897"/>
      <c r="S31" s="904"/>
      <c r="T31" s="904"/>
      <c r="U31" s="904"/>
      <c r="V31" s="905"/>
    </row>
    <row r="32" spans="1:22" ht="16.5" thickBot="1" x14ac:dyDescent="0.3">
      <c r="A32" s="481"/>
      <c r="B32" s="46"/>
      <c r="C32" s="902"/>
      <c r="D32" s="912"/>
      <c r="E32" s="912"/>
      <c r="F32" s="912"/>
      <c r="G32" s="901"/>
      <c r="H32" s="902"/>
      <c r="I32" s="901"/>
      <c r="J32" s="902"/>
      <c r="K32" s="912"/>
      <c r="L32" s="901"/>
      <c r="M32" s="913"/>
      <c r="N32" s="912"/>
      <c r="O32" s="898"/>
      <c r="P32" s="899"/>
      <c r="Q32" s="898"/>
      <c r="R32" s="899"/>
      <c r="S32" s="912"/>
      <c r="T32" s="912"/>
      <c r="U32" s="912"/>
      <c r="V32" s="914"/>
    </row>
    <row r="34" spans="1:1" x14ac:dyDescent="0.25">
      <c r="A34" s="17"/>
    </row>
  </sheetData>
  <mergeCells count="154">
    <mergeCell ref="S29:T29"/>
    <mergeCell ref="K28:L28"/>
    <mergeCell ref="K29:L29"/>
    <mergeCell ref="M28:N28"/>
    <mergeCell ref="O28:P28"/>
    <mergeCell ref="U28:V28"/>
    <mergeCell ref="U29:V29"/>
    <mergeCell ref="S28:T28"/>
    <mergeCell ref="M29:N29"/>
    <mergeCell ref="O29:P29"/>
    <mergeCell ref="Q29:R29"/>
    <mergeCell ref="C28:D28"/>
    <mergeCell ref="E28:F28"/>
    <mergeCell ref="G28:H28"/>
    <mergeCell ref="I28:J28"/>
    <mergeCell ref="C29:D29"/>
    <mergeCell ref="E29:F29"/>
    <mergeCell ref="G29:H29"/>
    <mergeCell ref="I29:J29"/>
    <mergeCell ref="S23:T23"/>
    <mergeCell ref="U23:V23"/>
    <mergeCell ref="C23:D23"/>
    <mergeCell ref="E23:F23"/>
    <mergeCell ref="K23:L23"/>
    <mergeCell ref="M23:N23"/>
    <mergeCell ref="A13:V13"/>
    <mergeCell ref="E2:V2"/>
    <mergeCell ref="E3:V3"/>
    <mergeCell ref="E4:V4"/>
    <mergeCell ref="E10:V10"/>
    <mergeCell ref="E9:V9"/>
    <mergeCell ref="E7:V7"/>
    <mergeCell ref="E6:V6"/>
    <mergeCell ref="A17:A19"/>
    <mergeCell ref="M17:V17"/>
    <mergeCell ref="M18:V18"/>
    <mergeCell ref="C17:L17"/>
    <mergeCell ref="C18:L18"/>
    <mergeCell ref="B17:B19"/>
    <mergeCell ref="S19:T19"/>
    <mergeCell ref="U19:V19"/>
    <mergeCell ref="M19:N19"/>
    <mergeCell ref="Q19:R19"/>
    <mergeCell ref="C32:D32"/>
    <mergeCell ref="C19:D19"/>
    <mergeCell ref="E19:F19"/>
    <mergeCell ref="K19:L19"/>
    <mergeCell ref="C20:D20"/>
    <mergeCell ref="E32:F32"/>
    <mergeCell ref="C30:D30"/>
    <mergeCell ref="E30:F30"/>
    <mergeCell ref="G19:H19"/>
    <mergeCell ref="I19:J19"/>
    <mergeCell ref="U20:V20"/>
    <mergeCell ref="M20:N20"/>
    <mergeCell ref="E20:F20"/>
    <mergeCell ref="S32:T32"/>
    <mergeCell ref="K32:L32"/>
    <mergeCell ref="M32:N32"/>
    <mergeCell ref="S20:T20"/>
    <mergeCell ref="U32:V32"/>
    <mergeCell ref="K20:L20"/>
    <mergeCell ref="E21:F21"/>
    <mergeCell ref="S21:T21"/>
    <mergeCell ref="C22:D22"/>
    <mergeCell ref="U21:V21"/>
    <mergeCell ref="C31:D31"/>
    <mergeCell ref="E31:F31"/>
    <mergeCell ref="K31:L31"/>
    <mergeCell ref="M31:N31"/>
    <mergeCell ref="S31:T31"/>
    <mergeCell ref="U31:V31"/>
    <mergeCell ref="K30:L30"/>
    <mergeCell ref="M30:N30"/>
    <mergeCell ref="S30:T30"/>
    <mergeCell ref="U30:V30"/>
    <mergeCell ref="S22:T22"/>
    <mergeCell ref="U22:V22"/>
    <mergeCell ref="S26:T26"/>
    <mergeCell ref="U26:V26"/>
    <mergeCell ref="S24:T24"/>
    <mergeCell ref="U24:V24"/>
    <mergeCell ref="S25:T25"/>
    <mergeCell ref="U25:V25"/>
    <mergeCell ref="C21:D21"/>
    <mergeCell ref="E22:F22"/>
    <mergeCell ref="K22:L22"/>
    <mergeCell ref="M22:N22"/>
    <mergeCell ref="K21:L21"/>
    <mergeCell ref="M21:N21"/>
    <mergeCell ref="C24:D24"/>
    <mergeCell ref="E24:F24"/>
    <mergeCell ref="K24:L24"/>
    <mergeCell ref="M24:N24"/>
    <mergeCell ref="C25:D25"/>
    <mergeCell ref="E25:F25"/>
    <mergeCell ref="K25:L25"/>
    <mergeCell ref="M25:N25"/>
    <mergeCell ref="G24:H24"/>
    <mergeCell ref="I24:J24"/>
    <mergeCell ref="I25:J25"/>
    <mergeCell ref="G25:H25"/>
    <mergeCell ref="S27:T27"/>
    <mergeCell ref="U27:V27"/>
    <mergeCell ref="C26:D26"/>
    <mergeCell ref="E26:F26"/>
    <mergeCell ref="C27:D27"/>
    <mergeCell ref="E27:F27"/>
    <mergeCell ref="K27:L27"/>
    <mergeCell ref="M27:N27"/>
    <mergeCell ref="K26:L26"/>
    <mergeCell ref="M26:N26"/>
    <mergeCell ref="G22:H22"/>
    <mergeCell ref="I22:J22"/>
    <mergeCell ref="G23:H23"/>
    <mergeCell ref="I23:J23"/>
    <mergeCell ref="G20:H20"/>
    <mergeCell ref="I20:J20"/>
    <mergeCell ref="G21:H21"/>
    <mergeCell ref="I21:J21"/>
    <mergeCell ref="G30:H30"/>
    <mergeCell ref="I30:J30"/>
    <mergeCell ref="G31:H31"/>
    <mergeCell ref="I31:J31"/>
    <mergeCell ref="G26:H26"/>
    <mergeCell ref="I26:J26"/>
    <mergeCell ref="G27:H27"/>
    <mergeCell ref="I27:J27"/>
    <mergeCell ref="O31:P31"/>
    <mergeCell ref="O32:P32"/>
    <mergeCell ref="G32:H32"/>
    <mergeCell ref="I32:J32"/>
    <mergeCell ref="O19:P19"/>
    <mergeCell ref="O20:P20"/>
    <mergeCell ref="O21:P21"/>
    <mergeCell ref="O22:P22"/>
    <mergeCell ref="O23:P23"/>
    <mergeCell ref="O24:P24"/>
    <mergeCell ref="Q20:R20"/>
    <mergeCell ref="Q21:R21"/>
    <mergeCell ref="Q22:R22"/>
    <mergeCell ref="Q23:R23"/>
    <mergeCell ref="O27:P27"/>
    <mergeCell ref="O30:P30"/>
    <mergeCell ref="O25:P25"/>
    <mergeCell ref="O26:P26"/>
    <mergeCell ref="Q30:R30"/>
    <mergeCell ref="Q31:R31"/>
    <mergeCell ref="Q32:R32"/>
    <mergeCell ref="Q24:R24"/>
    <mergeCell ref="Q25:R25"/>
    <mergeCell ref="Q26:R26"/>
    <mergeCell ref="Q27:R27"/>
    <mergeCell ref="Q28:R28"/>
  </mergeCells>
  <phoneticPr fontId="4" type="noConversion"/>
  <pageMargins left="0.19685039370078741" right="0.19685039370078741" top="0.98425196850393704" bottom="0.19685039370078741" header="0.51181102362204722" footer="0.51181102362204722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A13" zoomScaleNormal="60" workbookViewId="0">
      <selection activeCell="D25" sqref="D25"/>
    </sheetView>
  </sheetViews>
  <sheetFormatPr defaultRowHeight="15.75" x14ac:dyDescent="0.25"/>
  <cols>
    <col min="1" max="1" width="9" style="1"/>
    <col min="2" max="2" width="37.25" style="1" bestFit="1" customWidth="1"/>
    <col min="3" max="3" width="13.375" style="1" customWidth="1"/>
    <col min="4" max="4" width="9.25" style="1" bestFit="1" customWidth="1"/>
    <col min="5" max="5" width="12" style="345" customWidth="1"/>
    <col min="6" max="6" width="6.125" style="1" bestFit="1" customWidth="1"/>
    <col min="7" max="7" width="12" style="345" customWidth="1"/>
    <col min="8" max="8" width="6.125" style="1" bestFit="1" customWidth="1"/>
    <col min="9" max="9" width="12" style="345" customWidth="1"/>
    <col min="10" max="10" width="6.125" style="1" bestFit="1" customWidth="1"/>
    <col min="11" max="11" width="12" style="345" customWidth="1"/>
    <col min="12" max="12" width="6.125" style="1" bestFit="1" customWidth="1"/>
    <col min="13" max="13" width="12" style="345" customWidth="1"/>
    <col min="14" max="14" width="14" style="1" customWidth="1"/>
    <col min="15" max="15" width="12.25" style="1" customWidth="1"/>
    <col min="16" max="16" width="6.25" style="1" customWidth="1"/>
    <col min="17" max="18" width="14.375" style="1" customWidth="1"/>
    <col min="19" max="20" width="9.375" style="1" customWidth="1"/>
    <col min="21" max="21" width="18.875" style="1" customWidth="1"/>
    <col min="22" max="16384" width="9" style="1"/>
  </cols>
  <sheetData>
    <row r="1" spans="1:21" x14ac:dyDescent="0.25">
      <c r="U1" s="4"/>
    </row>
    <row r="2" spans="1:21" x14ac:dyDescent="0.25">
      <c r="U2" s="4" t="s">
        <v>344</v>
      </c>
    </row>
    <row r="3" spans="1:21" x14ac:dyDescent="0.25">
      <c r="U3" s="4" t="s">
        <v>119</v>
      </c>
    </row>
    <row r="4" spans="1:21" x14ac:dyDescent="0.25">
      <c r="U4" s="4" t="s">
        <v>137</v>
      </c>
    </row>
    <row r="5" spans="1:21" x14ac:dyDescent="0.25">
      <c r="U5" s="4"/>
    </row>
    <row r="6" spans="1:21" x14ac:dyDescent="0.25">
      <c r="A6" s="16"/>
    </row>
    <row r="7" spans="1:21" x14ac:dyDescent="0.25">
      <c r="A7" s="928" t="s">
        <v>375</v>
      </c>
      <c r="B7" s="928"/>
      <c r="C7" s="928"/>
      <c r="D7" s="928"/>
      <c r="E7" s="928"/>
      <c r="F7" s="928"/>
      <c r="G7" s="928"/>
      <c r="H7" s="928"/>
      <c r="I7" s="928"/>
      <c r="J7" s="928"/>
      <c r="K7" s="928"/>
      <c r="L7" s="928"/>
      <c r="M7" s="928"/>
      <c r="N7" s="928"/>
      <c r="O7" s="928"/>
      <c r="P7" s="928"/>
      <c r="Q7" s="928"/>
      <c r="R7" s="928"/>
      <c r="S7" s="928"/>
      <c r="T7" s="928"/>
      <c r="U7" s="928"/>
    </row>
    <row r="8" spans="1:21" x14ac:dyDescent="0.25">
      <c r="A8" s="340"/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</row>
    <row r="9" spans="1:21" x14ac:dyDescent="0.25">
      <c r="U9" s="4" t="s">
        <v>120</v>
      </c>
    </row>
    <row r="10" spans="1:21" x14ac:dyDescent="0.25">
      <c r="U10" s="4" t="s">
        <v>121</v>
      </c>
    </row>
    <row r="11" spans="1:21" x14ac:dyDescent="0.25">
      <c r="U11" s="4"/>
    </row>
    <row r="12" spans="1:21" x14ac:dyDescent="0.25">
      <c r="U12" s="234" t="s">
        <v>122</v>
      </c>
    </row>
    <row r="13" spans="1:21" x14ac:dyDescent="0.25">
      <c r="A13" s="16"/>
      <c r="U13" s="4" t="s">
        <v>123</v>
      </c>
    </row>
    <row r="14" spans="1:21" x14ac:dyDescent="0.25">
      <c r="A14" s="16"/>
      <c r="U14" s="4" t="s">
        <v>124</v>
      </c>
    </row>
    <row r="15" spans="1:21" ht="16.5" thickBot="1" x14ac:dyDescent="0.3"/>
    <row r="16" spans="1:21" ht="126" customHeight="1" x14ac:dyDescent="0.25">
      <c r="A16" s="932" t="s">
        <v>637</v>
      </c>
      <c r="B16" s="935" t="s">
        <v>660</v>
      </c>
      <c r="C16" s="935" t="s">
        <v>369</v>
      </c>
      <c r="D16" s="935" t="s">
        <v>128</v>
      </c>
      <c r="E16" s="935"/>
      <c r="F16" s="935"/>
      <c r="G16" s="935"/>
      <c r="H16" s="935"/>
      <c r="I16" s="935"/>
      <c r="J16" s="935"/>
      <c r="K16" s="935"/>
      <c r="L16" s="935"/>
      <c r="M16" s="935"/>
      <c r="N16" s="936" t="s">
        <v>371</v>
      </c>
      <c r="O16" s="939" t="s">
        <v>372</v>
      </c>
      <c r="P16" s="940"/>
      <c r="Q16" s="940"/>
      <c r="R16" s="941"/>
      <c r="S16" s="939" t="s">
        <v>312</v>
      </c>
      <c r="T16" s="941"/>
      <c r="U16" s="942" t="s">
        <v>313</v>
      </c>
    </row>
    <row r="17" spans="1:21" ht="31.5" customHeight="1" x14ac:dyDescent="0.25">
      <c r="A17" s="933"/>
      <c r="B17" s="923"/>
      <c r="C17" s="923"/>
      <c r="D17" s="923" t="s">
        <v>640</v>
      </c>
      <c r="E17" s="923"/>
      <c r="F17" s="923" t="s">
        <v>641</v>
      </c>
      <c r="G17" s="923"/>
      <c r="H17" s="923" t="s">
        <v>642</v>
      </c>
      <c r="I17" s="923"/>
      <c r="J17" s="923" t="s">
        <v>643</v>
      </c>
      <c r="K17" s="923"/>
      <c r="L17" s="923" t="s">
        <v>644</v>
      </c>
      <c r="M17" s="923"/>
      <c r="N17" s="937"/>
      <c r="O17" s="923" t="s">
        <v>683</v>
      </c>
      <c r="P17" s="923" t="s">
        <v>754</v>
      </c>
      <c r="Q17" s="923" t="s">
        <v>752</v>
      </c>
      <c r="R17" s="923"/>
      <c r="S17" s="946" t="s">
        <v>678</v>
      </c>
      <c r="T17" s="922"/>
      <c r="U17" s="924"/>
    </row>
    <row r="18" spans="1:21" ht="81.75" customHeight="1" thickBot="1" x14ac:dyDescent="0.3">
      <c r="A18" s="934"/>
      <c r="B18" s="903"/>
      <c r="C18" s="903"/>
      <c r="D18" s="114" t="s">
        <v>354</v>
      </c>
      <c r="E18" s="114" t="s">
        <v>370</v>
      </c>
      <c r="F18" s="114" t="s">
        <v>645</v>
      </c>
      <c r="G18" s="114" t="s">
        <v>314</v>
      </c>
      <c r="H18" s="114" t="s">
        <v>645</v>
      </c>
      <c r="I18" s="114" t="s">
        <v>314</v>
      </c>
      <c r="J18" s="114" t="s">
        <v>645</v>
      </c>
      <c r="K18" s="114" t="s">
        <v>314</v>
      </c>
      <c r="L18" s="114" t="s">
        <v>645</v>
      </c>
      <c r="M18" s="114" t="s">
        <v>314</v>
      </c>
      <c r="N18" s="938"/>
      <c r="O18" s="903"/>
      <c r="P18" s="903"/>
      <c r="Q18" s="114" t="s">
        <v>751</v>
      </c>
      <c r="R18" s="114" t="s">
        <v>753</v>
      </c>
      <c r="S18" s="341" t="s">
        <v>373</v>
      </c>
      <c r="T18" s="341" t="s">
        <v>315</v>
      </c>
      <c r="U18" s="917"/>
    </row>
    <row r="19" spans="1:21" x14ac:dyDescent="0.25">
      <c r="A19" s="99"/>
      <c r="B19" s="100" t="s">
        <v>661</v>
      </c>
      <c r="C19" s="100"/>
      <c r="D19" s="100"/>
      <c r="E19" s="107"/>
      <c r="F19" s="100"/>
      <c r="G19" s="100"/>
      <c r="H19" s="107"/>
      <c r="I19" s="107"/>
      <c r="J19" s="100"/>
      <c r="K19" s="100"/>
      <c r="L19" s="107"/>
      <c r="M19" s="107"/>
      <c r="N19" s="107"/>
      <c r="O19" s="107"/>
      <c r="P19" s="107"/>
      <c r="Q19" s="107"/>
      <c r="R19" s="107"/>
      <c r="S19" s="342"/>
      <c r="T19" s="342"/>
      <c r="U19" s="108"/>
    </row>
    <row r="20" spans="1:21" ht="31.5" x14ac:dyDescent="0.25">
      <c r="A20" s="27" t="s">
        <v>623</v>
      </c>
      <c r="B20" s="25" t="s">
        <v>759</v>
      </c>
      <c r="C20" s="25"/>
      <c r="D20" s="25"/>
      <c r="E20" s="25"/>
      <c r="F20" s="25"/>
      <c r="G20" s="25"/>
      <c r="H20" s="25"/>
      <c r="I20" s="25"/>
      <c r="J20" s="25"/>
      <c r="K20" s="25"/>
      <c r="L20" s="6"/>
      <c r="M20" s="6"/>
      <c r="N20" s="6"/>
      <c r="O20" s="6"/>
      <c r="P20" s="6"/>
      <c r="Q20" s="6"/>
      <c r="R20" s="6"/>
      <c r="S20" s="42"/>
      <c r="T20" s="42"/>
      <c r="U20" s="7"/>
    </row>
    <row r="21" spans="1:21" ht="31.5" x14ac:dyDescent="0.25">
      <c r="A21" s="125" t="s">
        <v>624</v>
      </c>
      <c r="B21" s="25" t="s">
        <v>756</v>
      </c>
      <c r="C21" s="25"/>
      <c r="D21" s="25"/>
      <c r="E21" s="25"/>
      <c r="F21" s="25"/>
      <c r="G21" s="25"/>
      <c r="H21" s="25"/>
      <c r="I21" s="25"/>
      <c r="J21" s="25"/>
      <c r="K21" s="25"/>
      <c r="L21" s="6"/>
      <c r="M21" s="6"/>
      <c r="N21" s="6"/>
      <c r="O21" s="6"/>
      <c r="P21" s="6"/>
      <c r="Q21" s="6"/>
      <c r="R21" s="6"/>
      <c r="S21" s="42"/>
      <c r="T21" s="42"/>
      <c r="U21" s="7"/>
    </row>
    <row r="22" spans="1:21" x14ac:dyDescent="0.25">
      <c r="A22" s="18">
        <v>1</v>
      </c>
      <c r="B22" s="5" t="s">
        <v>662</v>
      </c>
      <c r="C22" s="5"/>
      <c r="D22" s="5"/>
      <c r="E22" s="6"/>
      <c r="F22" s="5"/>
      <c r="G22" s="6"/>
      <c r="H22" s="5"/>
      <c r="I22" s="6"/>
      <c r="J22" s="5"/>
      <c r="K22" s="6"/>
      <c r="L22" s="6"/>
      <c r="M22" s="6"/>
      <c r="N22" s="6"/>
      <c r="O22" s="6"/>
      <c r="P22" s="6"/>
      <c r="Q22" s="6"/>
      <c r="R22" s="6"/>
      <c r="S22" s="42"/>
      <c r="T22" s="42"/>
      <c r="U22" s="7"/>
    </row>
    <row r="23" spans="1:21" x14ac:dyDescent="0.25">
      <c r="A23" s="18">
        <v>2</v>
      </c>
      <c r="B23" s="5" t="s">
        <v>664</v>
      </c>
      <c r="C23" s="5"/>
      <c r="D23" s="5"/>
      <c r="E23" s="6"/>
      <c r="F23" s="5"/>
      <c r="G23" s="6"/>
      <c r="H23" s="5"/>
      <c r="I23" s="6"/>
      <c r="J23" s="5"/>
      <c r="K23" s="6"/>
      <c r="L23" s="6"/>
      <c r="M23" s="6"/>
      <c r="N23" s="6"/>
      <c r="O23" s="6"/>
      <c r="P23" s="6"/>
      <c r="Q23" s="6"/>
      <c r="R23" s="6"/>
      <c r="S23" s="42"/>
      <c r="T23" s="42"/>
      <c r="U23" s="7"/>
    </row>
    <row r="24" spans="1:21" x14ac:dyDescent="0.25">
      <c r="A24" s="109" t="s">
        <v>663</v>
      </c>
      <c r="B24" s="12"/>
      <c r="C24" s="12"/>
      <c r="D24" s="12"/>
      <c r="E24" s="110"/>
      <c r="F24" s="12"/>
      <c r="G24" s="110"/>
      <c r="H24" s="12"/>
      <c r="I24" s="110"/>
      <c r="J24" s="12"/>
      <c r="K24" s="110"/>
      <c r="L24" s="110"/>
      <c r="M24" s="110"/>
      <c r="N24" s="110"/>
      <c r="O24" s="110"/>
      <c r="P24" s="110"/>
      <c r="Q24" s="110"/>
      <c r="R24" s="110"/>
      <c r="S24" s="343"/>
      <c r="T24" s="343"/>
      <c r="U24" s="111"/>
    </row>
    <row r="25" spans="1:21" ht="31.5" x14ac:dyDescent="0.25">
      <c r="A25" s="113" t="s">
        <v>625</v>
      </c>
      <c r="B25" s="112" t="s">
        <v>90</v>
      </c>
      <c r="C25" s="112"/>
      <c r="D25" s="12"/>
      <c r="E25" s="110"/>
      <c r="F25" s="12"/>
      <c r="G25" s="110"/>
      <c r="H25" s="12"/>
      <c r="I25" s="110"/>
      <c r="J25" s="12"/>
      <c r="K25" s="110"/>
      <c r="L25" s="110"/>
      <c r="M25" s="110"/>
      <c r="N25" s="110"/>
      <c r="O25" s="110"/>
      <c r="P25" s="110"/>
      <c r="Q25" s="110"/>
      <c r="R25" s="110"/>
      <c r="S25" s="343"/>
      <c r="T25" s="343"/>
      <c r="U25" s="111"/>
    </row>
    <row r="26" spans="1:21" x14ac:dyDescent="0.25">
      <c r="A26" s="18">
        <v>1</v>
      </c>
      <c r="B26" s="5" t="s">
        <v>662</v>
      </c>
      <c r="C26" s="12"/>
      <c r="D26" s="12"/>
      <c r="E26" s="110"/>
      <c r="F26" s="12"/>
      <c r="G26" s="110"/>
      <c r="H26" s="12"/>
      <c r="I26" s="110"/>
      <c r="J26" s="12"/>
      <c r="K26" s="110"/>
      <c r="L26" s="110"/>
      <c r="M26" s="110"/>
      <c r="N26" s="110"/>
      <c r="O26" s="110"/>
      <c r="P26" s="110"/>
      <c r="Q26" s="110"/>
      <c r="R26" s="110"/>
      <c r="S26" s="343"/>
      <c r="T26" s="343"/>
      <c r="U26" s="111"/>
    </row>
    <row r="27" spans="1:21" x14ac:dyDescent="0.25">
      <c r="A27" s="18">
        <v>2</v>
      </c>
      <c r="B27" s="5" t="s">
        <v>664</v>
      </c>
      <c r="C27" s="12"/>
      <c r="D27" s="12"/>
      <c r="E27" s="110"/>
      <c r="F27" s="12"/>
      <c r="G27" s="110"/>
      <c r="H27" s="12"/>
      <c r="I27" s="110"/>
      <c r="J27" s="12"/>
      <c r="K27" s="110"/>
      <c r="L27" s="110"/>
      <c r="M27" s="110"/>
      <c r="N27" s="110"/>
      <c r="O27" s="110"/>
      <c r="P27" s="110"/>
      <c r="Q27" s="110"/>
      <c r="R27" s="110"/>
      <c r="S27" s="343"/>
      <c r="T27" s="343"/>
      <c r="U27" s="111"/>
    </row>
    <row r="28" spans="1:21" x14ac:dyDescent="0.25">
      <c r="A28" s="109" t="s">
        <v>663</v>
      </c>
      <c r="B28" s="12"/>
      <c r="C28" s="12"/>
      <c r="D28" s="12"/>
      <c r="E28" s="110"/>
      <c r="F28" s="12"/>
      <c r="G28" s="110"/>
      <c r="H28" s="12"/>
      <c r="I28" s="110"/>
      <c r="J28" s="12"/>
      <c r="K28" s="110"/>
      <c r="L28" s="110"/>
      <c r="M28" s="110"/>
      <c r="N28" s="110"/>
      <c r="O28" s="110"/>
      <c r="P28" s="110"/>
      <c r="Q28" s="110"/>
      <c r="R28" s="110"/>
      <c r="S28" s="343"/>
      <c r="T28" s="343"/>
      <c r="U28" s="111"/>
    </row>
    <row r="29" spans="1:21" ht="31.5" x14ac:dyDescent="0.25">
      <c r="A29" s="113" t="s">
        <v>636</v>
      </c>
      <c r="B29" s="112" t="s">
        <v>757</v>
      </c>
      <c r="C29" s="112"/>
      <c r="D29" s="12"/>
      <c r="E29" s="110"/>
      <c r="F29" s="12"/>
      <c r="G29" s="110"/>
      <c r="H29" s="12"/>
      <c r="I29" s="110"/>
      <c r="J29" s="12"/>
      <c r="K29" s="110"/>
      <c r="L29" s="110"/>
      <c r="M29" s="110"/>
      <c r="N29" s="110"/>
      <c r="O29" s="110"/>
      <c r="P29" s="110"/>
      <c r="Q29" s="110"/>
      <c r="R29" s="110"/>
      <c r="S29" s="343"/>
      <c r="T29" s="343"/>
      <c r="U29" s="111"/>
    </row>
    <row r="30" spans="1:21" x14ac:dyDescent="0.25">
      <c r="A30" s="109">
        <v>1</v>
      </c>
      <c r="B30" s="12" t="s">
        <v>662</v>
      </c>
      <c r="C30" s="12"/>
      <c r="D30" s="12"/>
      <c r="E30" s="110"/>
      <c r="F30" s="12"/>
      <c r="G30" s="110"/>
      <c r="H30" s="12"/>
      <c r="I30" s="110"/>
      <c r="J30" s="12"/>
      <c r="K30" s="110"/>
      <c r="L30" s="110"/>
      <c r="M30" s="110"/>
      <c r="N30" s="110"/>
      <c r="O30" s="110"/>
      <c r="P30" s="110"/>
      <c r="Q30" s="110"/>
      <c r="R30" s="110"/>
      <c r="S30" s="343"/>
      <c r="T30" s="343"/>
      <c r="U30" s="111"/>
    </row>
    <row r="31" spans="1:21" x14ac:dyDescent="0.25">
      <c r="A31" s="109">
        <v>2</v>
      </c>
      <c r="B31" s="12" t="s">
        <v>664</v>
      </c>
      <c r="C31" s="12"/>
      <c r="D31" s="12"/>
      <c r="E31" s="110"/>
      <c r="F31" s="12"/>
      <c r="G31" s="110"/>
      <c r="H31" s="12"/>
      <c r="I31" s="110"/>
      <c r="J31" s="12"/>
      <c r="K31" s="110"/>
      <c r="L31" s="110"/>
      <c r="M31" s="110"/>
      <c r="N31" s="110"/>
      <c r="O31" s="110"/>
      <c r="P31" s="110"/>
      <c r="Q31" s="110"/>
      <c r="R31" s="110"/>
      <c r="S31" s="343"/>
      <c r="T31" s="343"/>
      <c r="U31" s="111"/>
    </row>
    <row r="32" spans="1:21" x14ac:dyDescent="0.25">
      <c r="A32" s="109" t="s">
        <v>663</v>
      </c>
      <c r="B32" s="12"/>
      <c r="C32" s="12"/>
      <c r="D32" s="12"/>
      <c r="E32" s="110"/>
      <c r="F32" s="12"/>
      <c r="G32" s="110"/>
      <c r="H32" s="12"/>
      <c r="I32" s="110"/>
      <c r="J32" s="12"/>
      <c r="K32" s="110"/>
      <c r="L32" s="110"/>
      <c r="M32" s="110"/>
      <c r="N32" s="110"/>
      <c r="O32" s="110"/>
      <c r="P32" s="110"/>
      <c r="Q32" s="110"/>
      <c r="R32" s="110"/>
      <c r="S32" s="343"/>
      <c r="T32" s="343"/>
      <c r="U32" s="111"/>
    </row>
    <row r="33" spans="1:21" ht="47.25" x14ac:dyDescent="0.25">
      <c r="A33" s="113" t="s">
        <v>653</v>
      </c>
      <c r="B33" s="112" t="s">
        <v>758</v>
      </c>
      <c r="C33" s="12"/>
      <c r="D33" s="12"/>
      <c r="E33" s="110"/>
      <c r="F33" s="12"/>
      <c r="G33" s="110"/>
      <c r="H33" s="12"/>
      <c r="I33" s="110"/>
      <c r="J33" s="12"/>
      <c r="K33" s="110"/>
      <c r="L33" s="110"/>
      <c r="M33" s="110"/>
      <c r="N33" s="110"/>
      <c r="O33" s="110"/>
      <c r="P33" s="110"/>
      <c r="Q33" s="110"/>
      <c r="R33" s="110"/>
      <c r="S33" s="343"/>
      <c r="T33" s="343"/>
      <c r="U33" s="111"/>
    </row>
    <row r="34" spans="1:21" x14ac:dyDescent="0.25">
      <c r="A34" s="109">
        <v>1</v>
      </c>
      <c r="B34" s="12" t="s">
        <v>662</v>
      </c>
      <c r="C34" s="12"/>
      <c r="D34" s="12"/>
      <c r="E34" s="110"/>
      <c r="F34" s="12"/>
      <c r="G34" s="110"/>
      <c r="H34" s="12"/>
      <c r="I34" s="110"/>
      <c r="J34" s="12"/>
      <c r="K34" s="110"/>
      <c r="L34" s="110"/>
      <c r="M34" s="110"/>
      <c r="N34" s="110"/>
      <c r="O34" s="110"/>
      <c r="P34" s="110"/>
      <c r="Q34" s="110"/>
      <c r="R34" s="110"/>
      <c r="S34" s="343"/>
      <c r="T34" s="343"/>
      <c r="U34" s="111"/>
    </row>
    <row r="35" spans="1:21" x14ac:dyDescent="0.25">
      <c r="A35" s="109">
        <v>2</v>
      </c>
      <c r="B35" s="12" t="s">
        <v>664</v>
      </c>
      <c r="C35" s="12"/>
      <c r="D35" s="12"/>
      <c r="E35" s="110"/>
      <c r="F35" s="12"/>
      <c r="G35" s="110"/>
      <c r="H35" s="12"/>
      <c r="I35" s="110"/>
      <c r="J35" s="12"/>
      <c r="K35" s="110"/>
      <c r="L35" s="110"/>
      <c r="M35" s="110"/>
      <c r="N35" s="110"/>
      <c r="O35" s="110"/>
      <c r="P35" s="110"/>
      <c r="Q35" s="110"/>
      <c r="R35" s="110"/>
      <c r="S35" s="343"/>
      <c r="T35" s="343"/>
      <c r="U35" s="111"/>
    </row>
    <row r="36" spans="1:21" x14ac:dyDescent="0.25">
      <c r="A36" s="109" t="s">
        <v>663</v>
      </c>
      <c r="B36" s="12"/>
      <c r="C36" s="12"/>
      <c r="D36" s="12"/>
      <c r="E36" s="110"/>
      <c r="F36" s="12"/>
      <c r="G36" s="110"/>
      <c r="H36" s="12"/>
      <c r="I36" s="110"/>
      <c r="J36" s="12"/>
      <c r="K36" s="110"/>
      <c r="L36" s="110"/>
      <c r="M36" s="110"/>
      <c r="N36" s="110"/>
      <c r="O36" s="110"/>
      <c r="P36" s="110"/>
      <c r="Q36" s="110"/>
      <c r="R36" s="110"/>
      <c r="S36" s="343"/>
      <c r="T36" s="343"/>
      <c r="U36" s="111"/>
    </row>
    <row r="37" spans="1:21" x14ac:dyDescent="0.25">
      <c r="A37" s="27" t="s">
        <v>626</v>
      </c>
      <c r="B37" s="25" t="s">
        <v>675</v>
      </c>
      <c r="C37" s="25"/>
      <c r="D37" s="25"/>
      <c r="E37" s="25"/>
      <c r="F37" s="25"/>
      <c r="G37" s="25"/>
      <c r="H37" s="25"/>
      <c r="I37" s="25"/>
      <c r="J37" s="25"/>
      <c r="K37" s="25"/>
      <c r="L37" s="6"/>
      <c r="M37" s="6"/>
      <c r="N37" s="6"/>
      <c r="O37" s="6"/>
      <c r="P37" s="6"/>
      <c r="Q37" s="6"/>
      <c r="R37" s="6"/>
      <c r="S37" s="42"/>
      <c r="T37" s="42"/>
      <c r="U37" s="7"/>
    </row>
    <row r="38" spans="1:21" ht="31.5" x14ac:dyDescent="0.25">
      <c r="A38" s="125" t="s">
        <v>627</v>
      </c>
      <c r="B38" s="25" t="s">
        <v>756</v>
      </c>
      <c r="C38" s="25"/>
      <c r="D38" s="25"/>
      <c r="E38" s="25"/>
      <c r="F38" s="25"/>
      <c r="G38" s="25"/>
      <c r="H38" s="25"/>
      <c r="I38" s="25"/>
      <c r="J38" s="25"/>
      <c r="K38" s="25"/>
      <c r="L38" s="6"/>
      <c r="M38" s="6"/>
      <c r="N38" s="6"/>
      <c r="O38" s="6"/>
      <c r="P38" s="6"/>
      <c r="Q38" s="6"/>
      <c r="R38" s="6"/>
      <c r="S38" s="42"/>
      <c r="T38" s="42"/>
      <c r="U38" s="7"/>
    </row>
    <row r="39" spans="1:21" x14ac:dyDescent="0.25">
      <c r="A39" s="18">
        <v>1</v>
      </c>
      <c r="B39" s="5" t="s">
        <v>662</v>
      </c>
      <c r="C39" s="25"/>
      <c r="D39" s="25"/>
      <c r="E39" s="25"/>
      <c r="F39" s="25"/>
      <c r="G39" s="25"/>
      <c r="H39" s="25"/>
      <c r="I39" s="25"/>
      <c r="J39" s="25"/>
      <c r="K39" s="25"/>
      <c r="L39" s="6"/>
      <c r="M39" s="6"/>
      <c r="N39" s="6"/>
      <c r="O39" s="6"/>
      <c r="P39" s="6"/>
      <c r="Q39" s="6"/>
      <c r="R39" s="6"/>
      <c r="S39" s="42"/>
      <c r="T39" s="42"/>
      <c r="U39" s="7"/>
    </row>
    <row r="40" spans="1:21" x14ac:dyDescent="0.25">
      <c r="A40" s="18">
        <v>2</v>
      </c>
      <c r="B40" s="5" t="s">
        <v>664</v>
      </c>
      <c r="C40" s="25"/>
      <c r="D40" s="25"/>
      <c r="E40" s="25"/>
      <c r="F40" s="25"/>
      <c r="G40" s="25"/>
      <c r="H40" s="25"/>
      <c r="I40" s="25"/>
      <c r="J40" s="25"/>
      <c r="K40" s="25"/>
      <c r="L40" s="6"/>
      <c r="M40" s="6"/>
      <c r="N40" s="6"/>
      <c r="O40" s="6"/>
      <c r="P40" s="6"/>
      <c r="Q40" s="6"/>
      <c r="R40" s="6"/>
      <c r="S40" s="42"/>
      <c r="T40" s="42"/>
      <c r="U40" s="7"/>
    </row>
    <row r="41" spans="1:21" x14ac:dyDescent="0.25">
      <c r="A41" s="109" t="s">
        <v>663</v>
      </c>
      <c r="B41" s="12"/>
      <c r="C41" s="25"/>
      <c r="D41" s="25"/>
      <c r="E41" s="25"/>
      <c r="F41" s="25"/>
      <c r="G41" s="25"/>
      <c r="H41" s="25"/>
      <c r="I41" s="25"/>
      <c r="J41" s="25"/>
      <c r="K41" s="25"/>
      <c r="L41" s="6"/>
      <c r="M41" s="6"/>
      <c r="N41" s="6"/>
      <c r="O41" s="6"/>
      <c r="P41" s="6"/>
      <c r="Q41" s="6"/>
      <c r="R41" s="6"/>
      <c r="S41" s="42"/>
      <c r="T41" s="42"/>
      <c r="U41" s="7"/>
    </row>
    <row r="42" spans="1:21" x14ac:dyDescent="0.25">
      <c r="A42" s="235" t="s">
        <v>628</v>
      </c>
      <c r="B42" s="236" t="s">
        <v>125</v>
      </c>
      <c r="C42" s="25"/>
      <c r="D42" s="25"/>
      <c r="E42" s="25"/>
      <c r="F42" s="25"/>
      <c r="G42" s="25"/>
      <c r="H42" s="25"/>
      <c r="I42" s="25"/>
      <c r="J42" s="25"/>
      <c r="K42" s="25"/>
      <c r="L42" s="6"/>
      <c r="M42" s="6"/>
      <c r="N42" s="6"/>
      <c r="O42" s="6"/>
      <c r="P42" s="6"/>
      <c r="Q42" s="6"/>
      <c r="R42" s="6"/>
      <c r="S42" s="42"/>
      <c r="T42" s="42"/>
      <c r="U42" s="7"/>
    </row>
    <row r="43" spans="1:21" x14ac:dyDescent="0.25">
      <c r="A43" s="18">
        <v>1</v>
      </c>
      <c r="B43" s="5" t="s">
        <v>662</v>
      </c>
      <c r="C43" s="25"/>
      <c r="D43" s="25"/>
      <c r="E43" s="25"/>
      <c r="F43" s="25"/>
      <c r="G43" s="25"/>
      <c r="H43" s="25"/>
      <c r="I43" s="25"/>
      <c r="J43" s="25"/>
      <c r="K43" s="25"/>
      <c r="L43" s="6"/>
      <c r="M43" s="6"/>
      <c r="N43" s="6"/>
      <c r="O43" s="6"/>
      <c r="P43" s="6"/>
      <c r="Q43" s="6"/>
      <c r="R43" s="6"/>
      <c r="S43" s="42"/>
      <c r="T43" s="42"/>
      <c r="U43" s="7"/>
    </row>
    <row r="44" spans="1:21" x14ac:dyDescent="0.25">
      <c r="A44" s="18"/>
      <c r="B44" s="5" t="s">
        <v>768</v>
      </c>
      <c r="C44" s="25"/>
      <c r="D44" s="25"/>
      <c r="E44" s="25"/>
      <c r="F44" s="25"/>
      <c r="G44" s="25"/>
      <c r="H44" s="25"/>
      <c r="I44" s="25"/>
      <c r="J44" s="25"/>
      <c r="K44" s="25"/>
      <c r="L44" s="6"/>
      <c r="M44" s="6"/>
      <c r="N44" s="6"/>
      <c r="O44" s="6"/>
      <c r="P44" s="6"/>
      <c r="Q44" s="6"/>
      <c r="R44" s="6"/>
      <c r="S44" s="42"/>
      <c r="T44" s="42"/>
      <c r="U44" s="7"/>
    </row>
    <row r="45" spans="1:21" x14ac:dyDescent="0.25">
      <c r="A45" s="18">
        <v>2</v>
      </c>
      <c r="B45" s="5" t="s">
        <v>664</v>
      </c>
      <c r="C45" s="25"/>
      <c r="D45" s="25"/>
      <c r="E45" s="25"/>
      <c r="F45" s="25"/>
      <c r="G45" s="25"/>
      <c r="H45" s="25"/>
      <c r="I45" s="25"/>
      <c r="J45" s="25"/>
      <c r="K45" s="25"/>
      <c r="L45" s="6"/>
      <c r="M45" s="6"/>
      <c r="N45" s="6"/>
      <c r="O45" s="6"/>
      <c r="P45" s="6"/>
      <c r="Q45" s="6"/>
      <c r="R45" s="6"/>
      <c r="S45" s="42"/>
      <c r="T45" s="42"/>
      <c r="U45" s="7"/>
    </row>
    <row r="46" spans="1:21" x14ac:dyDescent="0.25">
      <c r="A46" s="18"/>
      <c r="B46" s="5" t="s">
        <v>768</v>
      </c>
      <c r="C46" s="5"/>
      <c r="D46" s="5"/>
      <c r="E46" s="6"/>
      <c r="F46" s="5"/>
      <c r="G46" s="6"/>
      <c r="H46" s="5"/>
      <c r="I46" s="6"/>
      <c r="J46" s="5"/>
      <c r="K46" s="6"/>
      <c r="L46" s="6"/>
      <c r="M46" s="6"/>
      <c r="N46" s="6"/>
      <c r="O46" s="6"/>
      <c r="P46" s="6"/>
      <c r="Q46" s="6"/>
      <c r="R46" s="6"/>
      <c r="S46" s="42"/>
      <c r="T46" s="42"/>
      <c r="U46" s="7"/>
    </row>
    <row r="47" spans="1:21" x14ac:dyDescent="0.25">
      <c r="A47" s="18" t="s">
        <v>663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42"/>
      <c r="T47" s="42"/>
      <c r="U47" s="7"/>
    </row>
    <row r="48" spans="1:21" x14ac:dyDescent="0.25">
      <c r="A48" s="943" t="s">
        <v>726</v>
      </c>
      <c r="B48" s="944"/>
      <c r="C48" s="12"/>
      <c r="D48" s="12"/>
      <c r="E48" s="110"/>
      <c r="F48" s="12"/>
      <c r="G48" s="110"/>
      <c r="H48" s="12"/>
      <c r="I48" s="110"/>
      <c r="J48" s="12"/>
      <c r="K48" s="110"/>
      <c r="L48" s="110"/>
      <c r="M48" s="110"/>
      <c r="N48" s="110"/>
      <c r="O48" s="110"/>
      <c r="P48" s="110"/>
      <c r="Q48" s="110"/>
      <c r="R48" s="110"/>
      <c r="S48" s="343"/>
      <c r="T48" s="343"/>
      <c r="U48" s="111"/>
    </row>
    <row r="49" spans="1:21" ht="31.5" x14ac:dyDescent="0.25">
      <c r="A49" s="113"/>
      <c r="B49" s="112" t="s">
        <v>755</v>
      </c>
      <c r="C49" s="112"/>
      <c r="D49" s="12"/>
      <c r="E49" s="110"/>
      <c r="F49" s="12"/>
      <c r="G49" s="110"/>
      <c r="H49" s="12"/>
      <c r="I49" s="110"/>
      <c r="J49" s="12"/>
      <c r="K49" s="110"/>
      <c r="L49" s="110"/>
      <c r="M49" s="110"/>
      <c r="N49" s="110"/>
      <c r="O49" s="110"/>
      <c r="P49" s="110"/>
      <c r="Q49" s="110"/>
      <c r="R49" s="110"/>
      <c r="S49" s="343"/>
      <c r="T49" s="343"/>
      <c r="U49" s="111"/>
    </row>
    <row r="50" spans="1:21" x14ac:dyDescent="0.25">
      <c r="A50" s="109">
        <v>1</v>
      </c>
      <c r="B50" s="12" t="s">
        <v>662</v>
      </c>
      <c r="C50" s="12"/>
      <c r="D50" s="12"/>
      <c r="E50" s="110"/>
      <c r="F50" s="12"/>
      <c r="G50" s="110"/>
      <c r="H50" s="12"/>
      <c r="I50" s="110"/>
      <c r="J50" s="12"/>
      <c r="K50" s="110"/>
      <c r="L50" s="110"/>
      <c r="M50" s="110"/>
      <c r="N50" s="110"/>
      <c r="O50" s="110"/>
      <c r="P50" s="110"/>
      <c r="Q50" s="110"/>
      <c r="R50" s="110"/>
      <c r="S50" s="343"/>
      <c r="T50" s="343"/>
      <c r="U50" s="111"/>
    </row>
    <row r="51" spans="1:21" x14ac:dyDescent="0.25">
      <c r="A51" s="109">
        <v>2</v>
      </c>
      <c r="B51" s="12" t="s">
        <v>664</v>
      </c>
      <c r="C51" s="12"/>
      <c r="D51" s="12"/>
      <c r="E51" s="110"/>
      <c r="F51" s="12"/>
      <c r="G51" s="110"/>
      <c r="H51" s="12"/>
      <c r="I51" s="110"/>
      <c r="J51" s="12"/>
      <c r="K51" s="110"/>
      <c r="L51" s="110"/>
      <c r="M51" s="110"/>
      <c r="N51" s="110"/>
      <c r="O51" s="110"/>
      <c r="P51" s="110"/>
      <c r="Q51" s="110"/>
      <c r="R51" s="110"/>
      <c r="S51" s="343"/>
      <c r="T51" s="343"/>
      <c r="U51" s="111"/>
    </row>
    <row r="52" spans="1:21" ht="16.5" thickBot="1" x14ac:dyDescent="0.3">
      <c r="A52" s="104" t="s">
        <v>663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344"/>
      <c r="T52" s="344"/>
      <c r="U52" s="106"/>
    </row>
    <row r="53" spans="1:21" x14ac:dyDescent="0.25">
      <c r="A53" s="102"/>
      <c r="B53" s="102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x14ac:dyDescent="0.25">
      <c r="A54" s="102"/>
      <c r="B54" s="945" t="s">
        <v>368</v>
      </c>
      <c r="C54" s="945"/>
      <c r="D54" s="945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x14ac:dyDescent="0.25">
      <c r="A55" s="102"/>
      <c r="B55" s="103" t="s">
        <v>355</v>
      </c>
      <c r="C55" s="38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</row>
    <row r="56" spans="1:21" x14ac:dyDescent="0.25">
      <c r="A56" s="102"/>
      <c r="B56" s="945" t="s">
        <v>356</v>
      </c>
      <c r="C56" s="945"/>
      <c r="D56" s="945"/>
      <c r="E56" s="945"/>
      <c r="F56" s="945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</row>
    <row r="57" spans="1:21" x14ac:dyDescent="0.25">
      <c r="A57" s="28"/>
      <c r="B57" s="1" t="s">
        <v>374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x14ac:dyDescent="0.25">
      <c r="A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x14ac:dyDescent="0.25">
      <c r="A59" s="28"/>
      <c r="B59" s="882" t="s">
        <v>132</v>
      </c>
      <c r="C59" s="882"/>
      <c r="D59" s="882"/>
      <c r="E59" s="882"/>
      <c r="F59" s="882"/>
      <c r="G59" s="882"/>
      <c r="H59" s="882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x14ac:dyDescent="0.25">
      <c r="A60" s="28"/>
      <c r="B60" s="13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x14ac:dyDescent="0.25">
      <c r="A62" s="14"/>
    </row>
    <row r="63" spans="1:21" x14ac:dyDescent="0.25">
      <c r="A63" s="20"/>
      <c r="C63" s="21"/>
      <c r="G63" s="31"/>
      <c r="H63" s="22"/>
      <c r="I63" s="31"/>
    </row>
    <row r="64" spans="1:21" x14ac:dyDescent="0.25">
      <c r="D64" s="24"/>
      <c r="G64" s="23"/>
      <c r="I64" s="23"/>
      <c r="J64" s="23"/>
      <c r="K64" s="23"/>
      <c r="M64" s="31"/>
      <c r="N64" s="31"/>
      <c r="O64" s="31"/>
      <c r="P64" s="31"/>
      <c r="Q64" s="31"/>
      <c r="R64" s="31"/>
      <c r="S64" s="31"/>
      <c r="T64" s="31"/>
      <c r="U64" s="22"/>
    </row>
    <row r="65" spans="1:9" x14ac:dyDescent="0.25">
      <c r="A65" s="17"/>
      <c r="D65" s="16"/>
      <c r="I65" s="340"/>
    </row>
  </sheetData>
  <mergeCells count="22">
    <mergeCell ref="L17:M17"/>
    <mergeCell ref="D17:E17"/>
    <mergeCell ref="Q17:R17"/>
    <mergeCell ref="S17:T17"/>
    <mergeCell ref="P17:P18"/>
    <mergeCell ref="B59:H59"/>
    <mergeCell ref="F17:G17"/>
    <mergeCell ref="H17:I17"/>
    <mergeCell ref="J17:K17"/>
    <mergeCell ref="A48:B48"/>
    <mergeCell ref="B56:F56"/>
    <mergeCell ref="B54:D54"/>
    <mergeCell ref="A7:U7"/>
    <mergeCell ref="A16:A18"/>
    <mergeCell ref="B16:B18"/>
    <mergeCell ref="C16:C18"/>
    <mergeCell ref="D16:M16"/>
    <mergeCell ref="N16:N18"/>
    <mergeCell ref="O16:R16"/>
    <mergeCell ref="S16:T16"/>
    <mergeCell ref="O17:O18"/>
    <mergeCell ref="U16:U18"/>
  </mergeCells>
  <phoneticPr fontId="52" type="noConversion"/>
  <pageMargins left="0.7" right="0.7" top="0.75" bottom="0.75" header="0.3" footer="0.3"/>
  <pageSetup paperSize="8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AA32"/>
  <sheetViews>
    <sheetView topLeftCell="A24" zoomScaleNormal="70" workbookViewId="0">
      <pane xSplit="2" topLeftCell="C1" activePane="topRight" state="frozenSplit"/>
      <selection activeCell="D25" sqref="D25"/>
      <selection pane="topRight" activeCell="D25" sqref="D25"/>
    </sheetView>
  </sheetViews>
  <sheetFormatPr defaultRowHeight="15" x14ac:dyDescent="0.25"/>
  <cols>
    <col min="1" max="1" width="3.875" style="227" bestFit="1" customWidth="1"/>
    <col min="2" max="2" width="25.75" style="228" customWidth="1"/>
    <col min="3" max="3" width="17.75" style="228" customWidth="1"/>
    <col min="4" max="4" width="12" style="228" customWidth="1"/>
    <col min="5" max="5" width="7.25" style="228" customWidth="1"/>
    <col min="6" max="6" width="6.875" style="228" customWidth="1"/>
    <col min="7" max="7" width="6.25" style="228" bestFit="1" customWidth="1"/>
    <col min="8" max="8" width="9.375" style="228" customWidth="1"/>
    <col min="9" max="9" width="7.75" style="228" customWidth="1"/>
    <col min="10" max="10" width="6.75" style="228" customWidth="1"/>
    <col min="11" max="11" width="14.75" style="228" customWidth="1"/>
    <col min="12" max="12" width="9.5" style="228" customWidth="1"/>
    <col min="13" max="13" width="10.625" style="228" customWidth="1"/>
    <col min="14" max="14" width="8.875" style="228" customWidth="1"/>
    <col min="15" max="15" width="10.25" style="228" customWidth="1"/>
    <col min="16" max="16" width="11.375" style="228" customWidth="1"/>
    <col min="17" max="17" width="13.875" style="228" customWidth="1"/>
    <col min="18" max="18" width="13.5" style="228" customWidth="1"/>
    <col min="19" max="19" width="12.75" style="228" customWidth="1"/>
    <col min="20" max="20" width="13.125" style="228" customWidth="1"/>
    <col min="21" max="21" width="19.375" style="229" customWidth="1"/>
    <col min="22" max="22" width="25.125" style="229" customWidth="1"/>
    <col min="23" max="23" width="25.625" style="229" customWidth="1"/>
    <col min="24" max="24" width="13.875" style="228" customWidth="1"/>
    <col min="25" max="25" width="13.375" style="228" customWidth="1"/>
    <col min="26" max="26" width="12.125" style="228" customWidth="1"/>
    <col min="27" max="27" width="14" style="228" customWidth="1"/>
    <col min="28" max="16384" width="9" style="227"/>
  </cols>
  <sheetData>
    <row r="1" spans="1:27" ht="15.75" x14ac:dyDescent="0.25">
      <c r="O1" s="230"/>
      <c r="P1" s="230"/>
      <c r="Q1" s="230"/>
      <c r="R1" s="230"/>
      <c r="S1" s="230"/>
      <c r="T1" s="230"/>
      <c r="X1" s="230"/>
      <c r="Y1" s="230"/>
      <c r="Z1" s="230"/>
      <c r="AA1" s="4" t="s">
        <v>384</v>
      </c>
    </row>
    <row r="2" spans="1:27" ht="15.75" x14ac:dyDescent="0.25">
      <c r="O2" s="230"/>
      <c r="P2" s="230"/>
      <c r="Q2" s="230"/>
      <c r="R2" s="230"/>
      <c r="S2" s="230"/>
      <c r="T2" s="230"/>
      <c r="X2" s="230"/>
      <c r="Y2" s="230"/>
      <c r="Z2" s="230"/>
      <c r="AA2" s="4" t="s">
        <v>119</v>
      </c>
    </row>
    <row r="3" spans="1:27" ht="15.75" x14ac:dyDescent="0.25">
      <c r="O3" s="230"/>
      <c r="P3" s="230"/>
      <c r="Q3" s="230"/>
      <c r="R3" s="230"/>
      <c r="S3" s="230"/>
      <c r="T3" s="230"/>
      <c r="X3" s="230"/>
      <c r="Y3" s="230"/>
      <c r="Z3" s="230"/>
      <c r="AA3" s="4" t="s">
        <v>560</v>
      </c>
    </row>
    <row r="4" spans="1:27" ht="15.75" x14ac:dyDescent="0.25">
      <c r="O4" s="230"/>
      <c r="P4" s="230"/>
      <c r="Q4" s="230"/>
      <c r="R4" s="230"/>
      <c r="S4" s="230"/>
      <c r="T4" s="230"/>
      <c r="X4" s="230"/>
      <c r="Y4" s="230"/>
      <c r="Z4" s="230"/>
      <c r="AA4" s="4"/>
    </row>
    <row r="5" spans="1:27" x14ac:dyDescent="0.25">
      <c r="O5" s="230"/>
      <c r="P5" s="230"/>
      <c r="Q5" s="230"/>
      <c r="R5" s="230"/>
      <c r="S5" s="230"/>
      <c r="T5" s="230"/>
      <c r="X5" s="230"/>
      <c r="Y5" s="230"/>
      <c r="Z5" s="230"/>
      <c r="AA5" s="230"/>
    </row>
    <row r="6" spans="1:27" ht="22.5" x14ac:dyDescent="0.3">
      <c r="A6" s="956" t="s">
        <v>614</v>
      </c>
      <c r="B6" s="956"/>
      <c r="C6" s="956"/>
      <c r="D6" s="956"/>
      <c r="E6" s="956"/>
      <c r="F6" s="956"/>
      <c r="G6" s="956"/>
      <c r="H6" s="956"/>
      <c r="I6" s="956"/>
      <c r="J6" s="956"/>
      <c r="K6" s="956"/>
      <c r="L6" s="956"/>
      <c r="M6" s="956"/>
      <c r="N6" s="956"/>
      <c r="O6" s="956"/>
      <c r="P6" s="956"/>
      <c r="Q6" s="956"/>
      <c r="R6" s="956"/>
      <c r="S6" s="956"/>
      <c r="T6" s="956"/>
      <c r="U6" s="956"/>
      <c r="V6" s="956"/>
      <c r="W6" s="956"/>
      <c r="X6" s="956"/>
      <c r="Y6" s="956"/>
      <c r="Z6" s="956"/>
      <c r="AA6" s="956"/>
    </row>
    <row r="7" spans="1:27" s="554" customFormat="1" ht="16.5" x14ac:dyDescent="0.25"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5"/>
      <c r="N7" s="555"/>
      <c r="O7" s="556"/>
      <c r="P7" s="556"/>
      <c r="Q7" s="556"/>
      <c r="R7" s="556"/>
      <c r="S7" s="556"/>
      <c r="T7" s="556"/>
      <c r="U7" s="557"/>
      <c r="V7" s="557"/>
      <c r="W7" s="557"/>
      <c r="X7" s="556"/>
      <c r="Y7" s="556"/>
      <c r="Z7" s="556"/>
      <c r="AA7" s="503" t="s">
        <v>120</v>
      </c>
    </row>
    <row r="8" spans="1:27" s="554" customFormat="1" ht="16.5" x14ac:dyDescent="0.25">
      <c r="B8" s="555"/>
      <c r="C8" s="555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6"/>
      <c r="P8" s="556"/>
      <c r="Q8" s="556"/>
      <c r="R8" s="556"/>
      <c r="S8" s="556"/>
      <c r="T8" s="556"/>
      <c r="U8" s="557"/>
      <c r="V8" s="557"/>
      <c r="W8" s="557"/>
      <c r="X8" s="556"/>
      <c r="Y8" s="556"/>
      <c r="Z8" s="556"/>
      <c r="AA8" s="503" t="s">
        <v>525</v>
      </c>
    </row>
    <row r="9" spans="1:27" s="554" customFormat="1" ht="16.5" x14ac:dyDescent="0.25">
      <c r="B9" s="555"/>
      <c r="C9" s="555"/>
      <c r="D9" s="555"/>
      <c r="E9" s="555"/>
      <c r="F9" s="555"/>
      <c r="G9" s="555"/>
      <c r="H9" s="555"/>
      <c r="I9" s="555"/>
      <c r="J9" s="555"/>
      <c r="K9" s="555"/>
      <c r="L9" s="555"/>
      <c r="M9" s="555"/>
      <c r="N9" s="555"/>
      <c r="O9" s="556"/>
      <c r="P9" s="556"/>
      <c r="Q9" s="556"/>
      <c r="R9" s="556"/>
      <c r="S9" s="556"/>
      <c r="T9" s="556"/>
      <c r="U9" s="557"/>
      <c r="V9" s="557"/>
      <c r="W9" s="557"/>
      <c r="X9" s="556"/>
      <c r="Y9" s="556"/>
      <c r="Z9" s="556"/>
      <c r="AA9" s="503"/>
    </row>
    <row r="10" spans="1:27" s="554" customFormat="1" ht="16.5" x14ac:dyDescent="0.25">
      <c r="B10" s="555"/>
      <c r="C10" s="555"/>
      <c r="D10" s="555"/>
      <c r="E10" s="555"/>
      <c r="F10" s="555"/>
      <c r="G10" s="555"/>
      <c r="H10" s="555"/>
      <c r="I10" s="555"/>
      <c r="J10" s="555"/>
      <c r="K10" s="555"/>
      <c r="L10" s="555"/>
      <c r="M10" s="555"/>
      <c r="N10" s="555"/>
      <c r="O10" s="556"/>
      <c r="P10" s="556"/>
      <c r="Q10" s="556"/>
      <c r="R10" s="556"/>
      <c r="S10" s="556"/>
      <c r="T10" s="556"/>
      <c r="U10" s="557"/>
      <c r="V10" s="557"/>
      <c r="W10" s="557"/>
      <c r="X10" s="556"/>
      <c r="Y10" s="556"/>
      <c r="Z10" s="556"/>
      <c r="AA10" s="504" t="s">
        <v>564</v>
      </c>
    </row>
    <row r="11" spans="1:27" s="554" customFormat="1" ht="16.5" x14ac:dyDescent="0.25">
      <c r="B11" s="555"/>
      <c r="C11" s="555"/>
      <c r="D11" s="555"/>
      <c r="E11" s="555"/>
      <c r="F11" s="555"/>
      <c r="G11" s="555"/>
      <c r="H11" s="555"/>
      <c r="I11" s="555"/>
      <c r="J11" s="555"/>
      <c r="K11" s="555"/>
      <c r="L11" s="555"/>
      <c r="M11" s="555"/>
      <c r="N11" s="555"/>
      <c r="O11" s="556"/>
      <c r="P11" s="556"/>
      <c r="Q11" s="556"/>
      <c r="R11" s="556"/>
      <c r="S11" s="556"/>
      <c r="T11" s="556"/>
      <c r="U11" s="557"/>
      <c r="V11" s="557"/>
      <c r="W11" s="557"/>
      <c r="X11" s="556"/>
      <c r="Y11" s="556"/>
      <c r="Z11" s="556"/>
      <c r="AA11" s="503" t="s">
        <v>569</v>
      </c>
    </row>
    <row r="12" spans="1:27" s="554" customFormat="1" ht="17.25" thickBot="1" x14ac:dyDescent="0.3">
      <c r="B12" s="555"/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6"/>
      <c r="P12" s="556"/>
      <c r="Q12" s="556"/>
      <c r="R12" s="556"/>
      <c r="S12" s="556"/>
      <c r="T12" s="556"/>
      <c r="U12" s="557"/>
      <c r="V12" s="557"/>
      <c r="W12" s="557"/>
      <c r="X12" s="556"/>
      <c r="Y12" s="556"/>
      <c r="Z12" s="556"/>
      <c r="AA12" s="503" t="s">
        <v>124</v>
      </c>
    </row>
    <row r="13" spans="1:27" s="555" customFormat="1" ht="84.75" customHeight="1" x14ac:dyDescent="0.25">
      <c r="A13" s="954" t="s">
        <v>98</v>
      </c>
      <c r="B13" s="947" t="s">
        <v>109</v>
      </c>
      <c r="C13" s="947" t="s">
        <v>95</v>
      </c>
      <c r="D13" s="947" t="s">
        <v>113</v>
      </c>
      <c r="E13" s="948" t="s">
        <v>93</v>
      </c>
      <c r="F13" s="949"/>
      <c r="G13" s="950"/>
      <c r="H13" s="951" t="s">
        <v>114</v>
      </c>
      <c r="I13" s="947" t="s">
        <v>94</v>
      </c>
      <c r="J13" s="947"/>
      <c r="K13" s="947" t="s">
        <v>112</v>
      </c>
      <c r="L13" s="947"/>
      <c r="M13" s="947"/>
      <c r="N13" s="947"/>
      <c r="O13" s="947" t="s">
        <v>616</v>
      </c>
      <c r="P13" s="947" t="s">
        <v>617</v>
      </c>
      <c r="Q13" s="947" t="s">
        <v>174</v>
      </c>
      <c r="R13" s="947"/>
      <c r="S13" s="947" t="s">
        <v>618</v>
      </c>
      <c r="T13" s="947"/>
      <c r="U13" s="960" t="s">
        <v>96</v>
      </c>
      <c r="V13" s="960"/>
      <c r="W13" s="960"/>
      <c r="X13" s="947" t="s">
        <v>316</v>
      </c>
      <c r="Y13" s="947"/>
      <c r="Z13" s="947"/>
      <c r="AA13" s="959"/>
    </row>
    <row r="14" spans="1:27" s="555" customFormat="1" ht="39.75" customHeight="1" x14ac:dyDescent="0.25">
      <c r="A14" s="955"/>
      <c r="B14" s="889"/>
      <c r="C14" s="889"/>
      <c r="D14" s="889"/>
      <c r="E14" s="889" t="s">
        <v>105</v>
      </c>
      <c r="F14" s="889" t="s">
        <v>106</v>
      </c>
      <c r="G14" s="889" t="s">
        <v>107</v>
      </c>
      <c r="H14" s="952"/>
      <c r="I14" s="889" t="s">
        <v>110</v>
      </c>
      <c r="J14" s="889" t="s">
        <v>111</v>
      </c>
      <c r="K14" s="889" t="s">
        <v>115</v>
      </c>
      <c r="L14" s="889" t="s">
        <v>99</v>
      </c>
      <c r="M14" s="889" t="s">
        <v>116</v>
      </c>
      <c r="N14" s="889" t="s">
        <v>103</v>
      </c>
      <c r="O14" s="889"/>
      <c r="P14" s="889"/>
      <c r="Q14" s="889" t="s">
        <v>175</v>
      </c>
      <c r="R14" s="889" t="s">
        <v>104</v>
      </c>
      <c r="S14" s="889" t="s">
        <v>176</v>
      </c>
      <c r="T14" s="889" t="s">
        <v>104</v>
      </c>
      <c r="U14" s="889" t="s">
        <v>145</v>
      </c>
      <c r="V14" s="889" t="s">
        <v>117</v>
      </c>
      <c r="W14" s="889" t="s">
        <v>118</v>
      </c>
      <c r="X14" s="889" t="s">
        <v>97</v>
      </c>
      <c r="Y14" s="889"/>
      <c r="Z14" s="889" t="s">
        <v>100</v>
      </c>
      <c r="AA14" s="958"/>
    </row>
    <row r="15" spans="1:27" s="554" customFormat="1" ht="125.25" customHeight="1" x14ac:dyDescent="0.25">
      <c r="A15" s="955"/>
      <c r="B15" s="889"/>
      <c r="C15" s="889"/>
      <c r="D15" s="889"/>
      <c r="E15" s="889"/>
      <c r="F15" s="889"/>
      <c r="G15" s="889"/>
      <c r="H15" s="953"/>
      <c r="I15" s="889"/>
      <c r="J15" s="889"/>
      <c r="K15" s="889"/>
      <c r="L15" s="889"/>
      <c r="M15" s="889"/>
      <c r="N15" s="889"/>
      <c r="O15" s="889"/>
      <c r="P15" s="889"/>
      <c r="Q15" s="889"/>
      <c r="R15" s="889"/>
      <c r="S15" s="889"/>
      <c r="T15" s="889"/>
      <c r="U15" s="889"/>
      <c r="V15" s="889"/>
      <c r="W15" s="889"/>
      <c r="X15" s="558" t="s">
        <v>139</v>
      </c>
      <c r="Y15" s="558" t="s">
        <v>108</v>
      </c>
      <c r="Z15" s="560" t="s">
        <v>101</v>
      </c>
      <c r="AA15" s="559" t="s">
        <v>102</v>
      </c>
    </row>
    <row r="16" spans="1:27" s="565" customFormat="1" ht="18" customHeight="1" x14ac:dyDescent="0.25">
      <c r="A16" s="561"/>
      <c r="B16" s="562" t="s">
        <v>333</v>
      </c>
      <c r="C16" s="562"/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62"/>
      <c r="O16" s="562"/>
      <c r="P16" s="562"/>
      <c r="Q16" s="562">
        <f>SUM(Q17:Q27)</f>
        <v>3.610484</v>
      </c>
      <c r="R16" s="562"/>
      <c r="S16" s="562"/>
      <c r="T16" s="562"/>
      <c r="U16" s="563"/>
      <c r="V16" s="563"/>
      <c r="W16" s="563"/>
      <c r="X16" s="562"/>
      <c r="Y16" s="562"/>
      <c r="Z16" s="562"/>
      <c r="AA16" s="564"/>
    </row>
    <row r="17" spans="1:27" s="554" customFormat="1" ht="138.75" customHeight="1" x14ac:dyDescent="0.25">
      <c r="A17" s="6">
        <v>1</v>
      </c>
      <c r="B17" s="5" t="s">
        <v>583</v>
      </c>
      <c r="C17" s="566" t="s">
        <v>620</v>
      </c>
      <c r="D17" s="566" t="s">
        <v>521</v>
      </c>
      <c r="E17" s="567"/>
      <c r="F17" s="566"/>
      <c r="G17" s="567">
        <v>0.91</v>
      </c>
      <c r="H17" s="566"/>
      <c r="I17" s="566">
        <v>2016</v>
      </c>
      <c r="J17" s="566">
        <v>2016</v>
      </c>
      <c r="K17" s="568" t="s">
        <v>615</v>
      </c>
      <c r="L17" s="569"/>
      <c r="M17" s="569"/>
      <c r="N17" s="569"/>
      <c r="O17" s="566"/>
      <c r="P17" s="566"/>
      <c r="Q17" s="246">
        <v>0.96874300000000002</v>
      </c>
      <c r="R17" s="566"/>
      <c r="S17" s="566"/>
      <c r="T17" s="566"/>
      <c r="U17" s="571" t="s">
        <v>556</v>
      </c>
      <c r="V17" s="569"/>
      <c r="W17" s="569"/>
      <c r="X17" s="566">
        <v>-0.2</v>
      </c>
      <c r="Y17" s="566">
        <v>0.04</v>
      </c>
      <c r="Z17" s="566">
        <v>12</v>
      </c>
      <c r="AA17" s="697" t="s">
        <v>575</v>
      </c>
    </row>
    <row r="18" spans="1:27" s="554" customFormat="1" ht="53.25" customHeight="1" x14ac:dyDescent="0.25">
      <c r="A18" s="6">
        <v>2</v>
      </c>
      <c r="B18" s="5" t="s">
        <v>584</v>
      </c>
      <c r="C18" s="566" t="s">
        <v>620</v>
      </c>
      <c r="D18" s="566" t="s">
        <v>521</v>
      </c>
      <c r="E18" s="567"/>
      <c r="F18" s="566"/>
      <c r="G18" s="567">
        <v>7.0000000000000007E-2</v>
      </c>
      <c r="H18" s="566"/>
      <c r="I18" s="566">
        <v>2017</v>
      </c>
      <c r="J18" s="566">
        <v>2017</v>
      </c>
      <c r="K18" s="568" t="s">
        <v>615</v>
      </c>
      <c r="L18" s="569"/>
      <c r="M18" s="569"/>
      <c r="N18" s="569"/>
      <c r="O18" s="566"/>
      <c r="P18" s="566"/>
      <c r="Q18" s="246">
        <v>0.14538300000000001</v>
      </c>
      <c r="R18" s="566"/>
      <c r="S18" s="566"/>
      <c r="T18" s="566"/>
      <c r="U18" s="571" t="s">
        <v>557</v>
      </c>
      <c r="V18" s="571"/>
      <c r="W18" s="569"/>
      <c r="X18" s="566">
        <v>9.9000000000000005E-2</v>
      </c>
      <c r="Y18" s="566">
        <v>0.18</v>
      </c>
      <c r="Z18" s="566">
        <v>8</v>
      </c>
      <c r="AA18" s="570">
        <v>10</v>
      </c>
    </row>
    <row r="19" spans="1:27" s="554" customFormat="1" ht="54" customHeight="1" x14ac:dyDescent="0.25">
      <c r="A19" s="6">
        <v>3</v>
      </c>
      <c r="B19" s="5" t="s">
        <v>592</v>
      </c>
      <c r="C19" s="566" t="s">
        <v>620</v>
      </c>
      <c r="D19" s="566" t="s">
        <v>521</v>
      </c>
      <c r="E19" s="567"/>
      <c r="F19" s="566"/>
      <c r="G19" s="567">
        <v>0.26</v>
      </c>
      <c r="H19" s="566"/>
      <c r="I19" s="566">
        <v>2017</v>
      </c>
      <c r="J19" s="566">
        <v>2017</v>
      </c>
      <c r="K19" s="568" t="s">
        <v>615</v>
      </c>
      <c r="L19" s="569"/>
      <c r="M19" s="569"/>
      <c r="N19" s="569"/>
      <c r="O19" s="566"/>
      <c r="P19" s="566"/>
      <c r="Q19" s="246">
        <v>0.28361900000000001</v>
      </c>
      <c r="R19" s="566"/>
      <c r="S19" s="566"/>
      <c r="T19" s="566"/>
      <c r="U19" s="571" t="s">
        <v>557</v>
      </c>
      <c r="V19" s="571"/>
      <c r="W19" s="569"/>
      <c r="X19" s="566">
        <v>0.13100000000000001</v>
      </c>
      <c r="Y19" s="566">
        <v>0.17</v>
      </c>
      <c r="Z19" s="566">
        <v>8</v>
      </c>
      <c r="AA19" s="570">
        <v>10</v>
      </c>
    </row>
    <row r="20" spans="1:27" s="554" customFormat="1" ht="38.25" customHeight="1" x14ac:dyDescent="0.25">
      <c r="A20" s="6">
        <v>4</v>
      </c>
      <c r="B20" s="5" t="s">
        <v>593</v>
      </c>
      <c r="C20" s="566" t="s">
        <v>620</v>
      </c>
      <c r="D20" s="566" t="s">
        <v>521</v>
      </c>
      <c r="E20" s="567"/>
      <c r="F20" s="566"/>
      <c r="G20" s="567">
        <v>0.28999999999999998</v>
      </c>
      <c r="H20" s="566"/>
      <c r="I20" s="566">
        <v>2018</v>
      </c>
      <c r="J20" s="566">
        <v>2018</v>
      </c>
      <c r="K20" s="568" t="s">
        <v>615</v>
      </c>
      <c r="L20" s="569"/>
      <c r="M20" s="569"/>
      <c r="N20" s="569"/>
      <c r="O20" s="566"/>
      <c r="P20" s="566"/>
      <c r="Q20" s="246">
        <v>0.40768700000000002</v>
      </c>
      <c r="R20" s="566"/>
      <c r="S20" s="566"/>
      <c r="T20" s="566"/>
      <c r="U20" s="571" t="s">
        <v>557</v>
      </c>
      <c r="V20" s="571"/>
      <c r="W20" s="569"/>
      <c r="X20" s="566">
        <v>4.8000000000000001E-2</v>
      </c>
      <c r="Y20" s="566">
        <v>0.11</v>
      </c>
      <c r="Z20" s="566">
        <v>11</v>
      </c>
      <c r="AA20" s="570">
        <v>15</v>
      </c>
    </row>
    <row r="21" spans="1:27" s="554" customFormat="1" ht="60" customHeight="1" x14ac:dyDescent="0.25">
      <c r="A21" s="6">
        <v>5</v>
      </c>
      <c r="B21" s="5" t="s">
        <v>594</v>
      </c>
      <c r="C21" s="566" t="s">
        <v>620</v>
      </c>
      <c r="D21" s="566" t="s">
        <v>521</v>
      </c>
      <c r="E21" s="567"/>
      <c r="F21" s="566"/>
      <c r="G21" s="567">
        <v>7.0000000000000007E-2</v>
      </c>
      <c r="H21" s="566"/>
      <c r="I21" s="566">
        <v>2018</v>
      </c>
      <c r="J21" s="566">
        <v>2018</v>
      </c>
      <c r="K21" s="568" t="s">
        <v>615</v>
      </c>
      <c r="L21" s="569"/>
      <c r="M21" s="569"/>
      <c r="N21" s="569"/>
      <c r="O21" s="566"/>
      <c r="P21" s="566"/>
      <c r="Q21" s="246">
        <v>0.20071</v>
      </c>
      <c r="R21" s="566"/>
      <c r="S21" s="566"/>
      <c r="T21" s="566"/>
      <c r="U21" s="571" t="s">
        <v>557</v>
      </c>
      <c r="V21" s="571"/>
      <c r="W21" s="569"/>
      <c r="X21" s="566">
        <v>7.0000000000000007E-2</v>
      </c>
      <c r="Y21" s="566">
        <v>0.15</v>
      </c>
      <c r="Z21" s="566">
        <v>9</v>
      </c>
      <c r="AA21" s="570">
        <v>12</v>
      </c>
    </row>
    <row r="22" spans="1:27" s="554" customFormat="1" ht="54.75" customHeight="1" x14ac:dyDescent="0.25">
      <c r="A22" s="6">
        <v>6</v>
      </c>
      <c r="B22" s="5" t="s">
        <v>585</v>
      </c>
      <c r="C22" s="566" t="s">
        <v>620</v>
      </c>
      <c r="D22" s="566" t="s">
        <v>521</v>
      </c>
      <c r="E22" s="567"/>
      <c r="F22" s="566"/>
      <c r="G22" s="567">
        <v>0.6</v>
      </c>
      <c r="H22" s="566"/>
      <c r="I22" s="572">
        <v>2019</v>
      </c>
      <c r="J22" s="572">
        <v>2019</v>
      </c>
      <c r="K22" s="568" t="s">
        <v>615</v>
      </c>
      <c r="L22" s="569"/>
      <c r="M22" s="569"/>
      <c r="N22" s="569"/>
      <c r="O22" s="566"/>
      <c r="P22" s="566"/>
      <c r="Q22" s="246">
        <v>0.30035200000000001</v>
      </c>
      <c r="R22" s="566"/>
      <c r="S22" s="566"/>
      <c r="T22" s="566"/>
      <c r="U22" s="571" t="s">
        <v>557</v>
      </c>
      <c r="V22" s="571"/>
      <c r="W22" s="569"/>
      <c r="X22" s="566">
        <v>0.47</v>
      </c>
      <c r="Y22" s="566">
        <v>0.12</v>
      </c>
      <c r="Z22" s="566">
        <v>11</v>
      </c>
      <c r="AA22" s="570">
        <v>15</v>
      </c>
    </row>
    <row r="23" spans="1:27" s="554" customFormat="1" ht="67.5" customHeight="1" x14ac:dyDescent="0.25">
      <c r="A23" s="6">
        <v>7</v>
      </c>
      <c r="B23" s="5" t="s">
        <v>586</v>
      </c>
      <c r="C23" s="566" t="s">
        <v>620</v>
      </c>
      <c r="D23" s="566" t="s">
        <v>521</v>
      </c>
      <c r="E23" s="567"/>
      <c r="F23" s="566"/>
      <c r="G23" s="567">
        <v>0.3</v>
      </c>
      <c r="H23" s="566"/>
      <c r="I23" s="566">
        <v>2019</v>
      </c>
      <c r="J23" s="566">
        <v>2019</v>
      </c>
      <c r="K23" s="568" t="s">
        <v>615</v>
      </c>
      <c r="L23" s="569"/>
      <c r="M23" s="569"/>
      <c r="N23" s="569"/>
      <c r="O23" s="566"/>
      <c r="P23" s="566"/>
      <c r="Q23" s="477">
        <v>0.16114999999999999</v>
      </c>
      <c r="R23" s="566"/>
      <c r="S23" s="566"/>
      <c r="T23" s="566"/>
      <c r="U23" s="571" t="s">
        <v>557</v>
      </c>
      <c r="V23" s="571"/>
      <c r="W23" s="569"/>
      <c r="X23" s="566">
        <v>0.23</v>
      </c>
      <c r="Y23" s="566">
        <v>0.12</v>
      </c>
      <c r="Z23" s="566">
        <v>12</v>
      </c>
      <c r="AA23" s="570">
        <v>15</v>
      </c>
    </row>
    <row r="24" spans="1:27" s="554" customFormat="1" ht="67.5" customHeight="1" x14ac:dyDescent="0.25">
      <c r="A24" s="6">
        <v>8</v>
      </c>
      <c r="B24" s="5" t="s">
        <v>562</v>
      </c>
      <c r="C24" s="566" t="s">
        <v>620</v>
      </c>
      <c r="D24" s="566" t="s">
        <v>521</v>
      </c>
      <c r="E24" s="567"/>
      <c r="F24" s="566"/>
      <c r="G24" s="567">
        <v>0.61599999999999999</v>
      </c>
      <c r="H24" s="566"/>
      <c r="I24" s="566">
        <v>2015</v>
      </c>
      <c r="J24" s="566">
        <v>2015</v>
      </c>
      <c r="K24" s="568" t="s">
        <v>615</v>
      </c>
      <c r="L24" s="569"/>
      <c r="M24" s="569"/>
      <c r="N24" s="569"/>
      <c r="O24" s="566"/>
      <c r="P24" s="566"/>
      <c r="Q24" s="477">
        <v>0.37840800000000002</v>
      </c>
      <c r="R24" s="566"/>
      <c r="S24" s="566"/>
      <c r="T24" s="566"/>
      <c r="U24" s="571" t="s">
        <v>557</v>
      </c>
      <c r="V24" s="571"/>
      <c r="W24" s="569"/>
      <c r="X24" s="566">
        <v>0.57999999999999996</v>
      </c>
      <c r="Y24" s="566">
        <v>0.11</v>
      </c>
      <c r="Z24" s="566">
        <v>8</v>
      </c>
      <c r="AA24" s="570">
        <v>13</v>
      </c>
    </row>
    <row r="25" spans="1:27" s="554" customFormat="1" ht="67.5" customHeight="1" x14ac:dyDescent="0.25">
      <c r="A25" s="6">
        <v>9</v>
      </c>
      <c r="B25" s="5" t="s">
        <v>563</v>
      </c>
      <c r="C25" s="566" t="s">
        <v>620</v>
      </c>
      <c r="D25" s="566" t="s">
        <v>521</v>
      </c>
      <c r="E25" s="567"/>
      <c r="F25" s="566"/>
      <c r="G25" s="567">
        <v>1</v>
      </c>
      <c r="H25" s="566"/>
      <c r="I25" s="566">
        <v>2015</v>
      </c>
      <c r="J25" s="566">
        <v>2015</v>
      </c>
      <c r="K25" s="568" t="s">
        <v>615</v>
      </c>
      <c r="L25" s="569"/>
      <c r="M25" s="569"/>
      <c r="N25" s="569"/>
      <c r="O25" s="566"/>
      <c r="P25" s="566"/>
      <c r="Q25" s="477">
        <v>0.26563700000000001</v>
      </c>
      <c r="R25" s="566"/>
      <c r="S25" s="566"/>
      <c r="T25" s="566"/>
      <c r="U25" s="571" t="s">
        <v>557</v>
      </c>
      <c r="V25" s="571"/>
      <c r="W25" s="569"/>
      <c r="X25" s="566">
        <v>0.34599999999999997</v>
      </c>
      <c r="Y25" s="566">
        <v>4</v>
      </c>
      <c r="Z25" s="566">
        <v>4</v>
      </c>
      <c r="AA25" s="570">
        <v>4</v>
      </c>
    </row>
    <row r="26" spans="1:27" s="554" customFormat="1" ht="87.75" customHeight="1" x14ac:dyDescent="0.25">
      <c r="A26" s="6">
        <v>10</v>
      </c>
      <c r="B26" s="5" t="s">
        <v>607</v>
      </c>
      <c r="C26" s="566" t="s">
        <v>620</v>
      </c>
      <c r="D26" s="566" t="s">
        <v>521</v>
      </c>
      <c r="E26" s="567"/>
      <c r="F26" s="566"/>
      <c r="G26" s="567"/>
      <c r="H26" s="566"/>
      <c r="I26" s="566">
        <v>2015</v>
      </c>
      <c r="J26" s="566">
        <v>2015</v>
      </c>
      <c r="K26" s="568" t="s">
        <v>615</v>
      </c>
      <c r="L26" s="569"/>
      <c r="M26" s="569"/>
      <c r="N26" s="569"/>
      <c r="O26" s="566"/>
      <c r="P26" s="566"/>
      <c r="Q26" s="246">
        <v>0.20066600000000001</v>
      </c>
      <c r="R26" s="566"/>
      <c r="S26" s="566"/>
      <c r="T26" s="566"/>
      <c r="U26" s="569"/>
      <c r="V26" s="571" t="s">
        <v>558</v>
      </c>
      <c r="W26" s="569"/>
      <c r="X26" s="566"/>
      <c r="Y26" s="566"/>
      <c r="Z26" s="566"/>
      <c r="AA26" s="570"/>
    </row>
    <row r="27" spans="1:27" s="554" customFormat="1" ht="90" customHeight="1" x14ac:dyDescent="0.25">
      <c r="A27" s="6">
        <v>11</v>
      </c>
      <c r="B27" s="5" t="s">
        <v>582</v>
      </c>
      <c r="C27" s="566" t="s">
        <v>620</v>
      </c>
      <c r="D27" s="566" t="s">
        <v>521</v>
      </c>
      <c r="E27" s="566"/>
      <c r="F27" s="566"/>
      <c r="G27" s="652">
        <v>0.12</v>
      </c>
      <c r="H27" s="566"/>
      <c r="I27" s="566">
        <v>2015</v>
      </c>
      <c r="J27" s="566">
        <v>2015</v>
      </c>
      <c r="K27" s="568" t="s">
        <v>615</v>
      </c>
      <c r="L27" s="569"/>
      <c r="M27" s="569"/>
      <c r="N27" s="569"/>
      <c r="O27" s="566"/>
      <c r="P27" s="566"/>
      <c r="Q27" s="246">
        <v>0.29812899999999998</v>
      </c>
      <c r="R27" s="566"/>
      <c r="S27" s="566"/>
      <c r="T27" s="566"/>
      <c r="U27" s="569"/>
      <c r="V27" s="571" t="s">
        <v>558</v>
      </c>
      <c r="W27" s="569"/>
      <c r="X27" s="566"/>
      <c r="Y27" s="566"/>
      <c r="Z27" s="566"/>
      <c r="AA27" s="570"/>
    </row>
    <row r="28" spans="1:27" s="554" customFormat="1" ht="17.25" thickBot="1" x14ac:dyDescent="0.3">
      <c r="A28" s="573"/>
      <c r="B28" s="574"/>
      <c r="C28" s="574"/>
      <c r="D28" s="574"/>
      <c r="E28" s="574"/>
      <c r="F28" s="574"/>
      <c r="G28" s="574"/>
      <c r="H28" s="574"/>
      <c r="I28" s="574"/>
      <c r="J28" s="574"/>
      <c r="K28" s="575"/>
      <c r="L28" s="575"/>
      <c r="M28" s="575"/>
      <c r="N28" s="575"/>
      <c r="O28" s="575"/>
      <c r="P28" s="575"/>
      <c r="Q28" s="575"/>
      <c r="R28" s="575"/>
      <c r="S28" s="575"/>
      <c r="T28" s="575"/>
      <c r="U28" s="576"/>
      <c r="V28" s="576"/>
      <c r="W28" s="576"/>
      <c r="X28" s="575"/>
      <c r="Y28" s="575"/>
      <c r="Z28" s="575"/>
      <c r="AA28" s="577"/>
    </row>
    <row r="29" spans="1:27" ht="76.5" customHeight="1" x14ac:dyDescent="0.25">
      <c r="B29" s="957" t="s">
        <v>146</v>
      </c>
      <c r="C29" s="957"/>
      <c r="D29" s="957"/>
      <c r="E29" s="957"/>
      <c r="F29" s="957"/>
      <c r="G29" s="957"/>
      <c r="H29" s="957"/>
      <c r="I29" s="957"/>
      <c r="J29" s="957"/>
      <c r="K29" s="957"/>
      <c r="L29" s="957"/>
      <c r="M29" s="957"/>
      <c r="N29" s="957"/>
      <c r="O29" s="957"/>
      <c r="P29" s="957"/>
      <c r="Q29" s="957"/>
      <c r="R29" s="957"/>
      <c r="S29" s="957"/>
      <c r="T29" s="957"/>
      <c r="U29" s="957"/>
      <c r="V29" s="957"/>
      <c r="W29" s="957"/>
      <c r="X29" s="957"/>
      <c r="Y29" s="957"/>
      <c r="Z29" s="957"/>
      <c r="AA29" s="957"/>
    </row>
    <row r="30" spans="1:27" x14ac:dyDescent="0.25">
      <c r="B30" s="228" t="s">
        <v>309</v>
      </c>
    </row>
    <row r="31" spans="1:27" x14ac:dyDescent="0.25">
      <c r="B31" s="228" t="s">
        <v>540</v>
      </c>
    </row>
    <row r="32" spans="1:27" x14ac:dyDescent="0.25">
      <c r="B32" s="228" t="s">
        <v>511</v>
      </c>
    </row>
  </sheetData>
  <mergeCells count="34">
    <mergeCell ref="A6:AA6"/>
    <mergeCell ref="B29:AA29"/>
    <mergeCell ref="Z14:AA14"/>
    <mergeCell ref="X13:AA13"/>
    <mergeCell ref="X14:Y14"/>
    <mergeCell ref="K13:N13"/>
    <mergeCell ref="U13:W13"/>
    <mergeCell ref="Q13:R13"/>
    <mergeCell ref="U14:U15"/>
    <mergeCell ref="W14:W15"/>
    <mergeCell ref="V14:V15"/>
    <mergeCell ref="A13:A15"/>
    <mergeCell ref="O13:O15"/>
    <mergeCell ref="P13:P15"/>
    <mergeCell ref="M14:M15"/>
    <mergeCell ref="N14:N15"/>
    <mergeCell ref="G14:G15"/>
    <mergeCell ref="I13:J13"/>
    <mergeCell ref="F14:F15"/>
    <mergeCell ref="J14:J15"/>
    <mergeCell ref="B13:B15"/>
    <mergeCell ref="C13:C15"/>
    <mergeCell ref="D13:D15"/>
    <mergeCell ref="I14:I15"/>
    <mergeCell ref="E13:G13"/>
    <mergeCell ref="H13:H15"/>
    <mergeCell ref="R14:R15"/>
    <mergeCell ref="Q14:Q15"/>
    <mergeCell ref="S13:T13"/>
    <mergeCell ref="T14:T15"/>
    <mergeCell ref="S14:S15"/>
    <mergeCell ref="E14:E15"/>
    <mergeCell ref="K14:K15"/>
    <mergeCell ref="L14:L15"/>
  </mergeCells>
  <phoneticPr fontId="52" type="noConversion"/>
  <pageMargins left="0" right="0" top="0.74803149606299213" bottom="0" header="0.31496062992125984" footer="0.31496062992125984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5"/>
  <sheetViews>
    <sheetView topLeftCell="A19" zoomScaleNormal="70" workbookViewId="0">
      <selection activeCell="D25" sqref="D25"/>
    </sheetView>
  </sheetViews>
  <sheetFormatPr defaultRowHeight="15.75" outlineLevelRow="1" x14ac:dyDescent="0.25"/>
  <cols>
    <col min="1" max="1" width="54" style="98" customWidth="1"/>
    <col min="2" max="2" width="16.25" style="98" customWidth="1"/>
    <col min="3" max="3" width="12.125" style="98" customWidth="1"/>
    <col min="4" max="4" width="13.875" style="98" customWidth="1"/>
    <col min="5" max="5" width="20.25" style="98" customWidth="1"/>
    <col min="6" max="10" width="5.875" style="98" hidden="1" customWidth="1"/>
    <col min="11" max="11" width="24.875" style="98" customWidth="1"/>
    <col min="12" max="16384" width="9" style="98"/>
  </cols>
  <sheetData>
    <row r="1" spans="1:11" x14ac:dyDescent="0.25">
      <c r="K1" s="358" t="s">
        <v>489</v>
      </c>
    </row>
    <row r="2" spans="1:11" x14ac:dyDescent="0.25">
      <c r="K2" s="358" t="s">
        <v>119</v>
      </c>
    </row>
    <row r="3" spans="1:11" x14ac:dyDescent="0.25">
      <c r="K3" s="358" t="s">
        <v>137</v>
      </c>
    </row>
    <row r="4" spans="1:11" x14ac:dyDescent="0.25">
      <c r="K4" s="358"/>
    </row>
    <row r="5" spans="1:11" x14ac:dyDescent="0.25">
      <c r="A5" s="961" t="s">
        <v>513</v>
      </c>
      <c r="B5" s="961"/>
      <c r="C5" s="961"/>
      <c r="D5" s="961"/>
      <c r="E5" s="961"/>
      <c r="F5" s="961"/>
      <c r="G5" s="961"/>
      <c r="H5" s="961"/>
      <c r="I5" s="961"/>
      <c r="J5" s="961"/>
      <c r="K5" s="961"/>
    </row>
    <row r="6" spans="1:11" x14ac:dyDescent="0.25">
      <c r="A6" s="366"/>
    </row>
    <row r="7" spans="1:11" x14ac:dyDescent="0.25">
      <c r="A7" s="366"/>
      <c r="K7" s="359" t="s">
        <v>120</v>
      </c>
    </row>
    <row r="8" spans="1:11" x14ac:dyDescent="0.25">
      <c r="A8" s="366"/>
      <c r="K8" s="359" t="s">
        <v>121</v>
      </c>
    </row>
    <row r="9" spans="1:11" x14ac:dyDescent="0.25">
      <c r="A9" s="366"/>
      <c r="K9" s="359"/>
    </row>
    <row r="10" spans="1:11" x14ac:dyDescent="0.25">
      <c r="A10" s="366"/>
      <c r="K10" s="360" t="s">
        <v>122</v>
      </c>
    </row>
    <row r="11" spans="1:11" x14ac:dyDescent="0.25">
      <c r="A11" s="366"/>
      <c r="K11" s="359" t="s">
        <v>123</v>
      </c>
    </row>
    <row r="12" spans="1:11" x14ac:dyDescent="0.25">
      <c r="A12" s="366"/>
      <c r="K12" s="359" t="s">
        <v>124</v>
      </c>
    </row>
    <row r="13" spans="1:11" x14ac:dyDescent="0.25">
      <c r="D13" s="366" t="s">
        <v>338</v>
      </c>
    </row>
    <row r="14" spans="1:11" ht="16.5" thickBot="1" x14ac:dyDescent="0.3">
      <c r="A14" s="365" t="s">
        <v>391</v>
      </c>
      <c r="B14" s="365" t="s">
        <v>392</v>
      </c>
      <c r="D14" s="367"/>
      <c r="E14" s="368"/>
      <c r="F14" s="368"/>
      <c r="G14" s="368"/>
      <c r="H14" s="368"/>
    </row>
    <row r="15" spans="1:11" x14ac:dyDescent="0.25">
      <c r="A15" s="369" t="s">
        <v>393</v>
      </c>
      <c r="B15" s="370"/>
    </row>
    <row r="16" spans="1:11" x14ac:dyDescent="0.25">
      <c r="A16" s="371" t="s">
        <v>394</v>
      </c>
      <c r="B16" s="372">
        <v>0</v>
      </c>
    </row>
    <row r="17" spans="1:14" x14ac:dyDescent="0.25">
      <c r="A17" s="371" t="s">
        <v>395</v>
      </c>
      <c r="B17" s="372"/>
      <c r="D17" s="366" t="s">
        <v>284</v>
      </c>
    </row>
    <row r="18" spans="1:14" ht="16.5" thickBot="1" x14ac:dyDescent="0.3">
      <c r="A18" s="373" t="s">
        <v>396</v>
      </c>
      <c r="B18" s="374">
        <v>4</v>
      </c>
      <c r="D18" s="963" t="s">
        <v>397</v>
      </c>
      <c r="E18" s="963"/>
      <c r="F18" s="375"/>
      <c r="G18" s="376" t="e">
        <f>SUM(B80:K80)</f>
        <v>#DIV/0!</v>
      </c>
      <c r="K18" s="377"/>
      <c r="N18" s="378"/>
    </row>
    <row r="19" spans="1:14" x14ac:dyDescent="0.25">
      <c r="A19" s="369" t="s">
        <v>398</v>
      </c>
      <c r="B19" s="370">
        <v>5000000</v>
      </c>
      <c r="D19" s="963" t="s">
        <v>399</v>
      </c>
      <c r="E19" s="963"/>
      <c r="F19" s="375"/>
      <c r="G19" s="376" t="e">
        <f>IF(SUM(B81:K81)=0,"не окупается",SUM(B81:K81))</f>
        <v>#DIV/0!</v>
      </c>
      <c r="K19" s="377"/>
    </row>
    <row r="20" spans="1:14" x14ac:dyDescent="0.25">
      <c r="A20" s="371" t="s">
        <v>400</v>
      </c>
      <c r="B20" s="372">
        <v>4</v>
      </c>
      <c r="D20" s="963" t="s">
        <v>401</v>
      </c>
      <c r="E20" s="963"/>
      <c r="F20" s="375"/>
      <c r="G20" s="379" t="e">
        <f>K78</f>
        <v>#DIV/0!</v>
      </c>
      <c r="K20" s="377"/>
    </row>
    <row r="21" spans="1:14" x14ac:dyDescent="0.25">
      <c r="A21" s="371" t="s">
        <v>402</v>
      </c>
      <c r="B21" s="372">
        <v>1</v>
      </c>
      <c r="D21" s="963" t="s">
        <v>403</v>
      </c>
      <c r="E21" s="963"/>
      <c r="F21" s="375"/>
      <c r="G21" s="380" t="e">
        <f>IF(G20&gt;0,"да","нет")</f>
        <v>#DIV/0!</v>
      </c>
      <c r="K21" s="377"/>
    </row>
    <row r="22" spans="1:14" x14ac:dyDescent="0.25">
      <c r="A22" s="371" t="s">
        <v>404</v>
      </c>
      <c r="B22" s="372">
        <v>450000</v>
      </c>
    </row>
    <row r="23" spans="1:14" x14ac:dyDescent="0.25">
      <c r="A23" s="371" t="s">
        <v>405</v>
      </c>
      <c r="B23" s="372">
        <v>4</v>
      </c>
    </row>
    <row r="24" spans="1:14" x14ac:dyDescent="0.25">
      <c r="A24" s="371" t="s">
        <v>406</v>
      </c>
      <c r="B24" s="372">
        <v>1</v>
      </c>
    </row>
    <row r="25" spans="1:14" x14ac:dyDescent="0.25">
      <c r="A25" s="381" t="s">
        <v>338</v>
      </c>
      <c r="B25" s="382">
        <v>0</v>
      </c>
    </row>
    <row r="26" spans="1:14" ht="16.5" thickBot="1" x14ac:dyDescent="0.3">
      <c r="A26" s="373" t="s">
        <v>710</v>
      </c>
      <c r="B26" s="383">
        <v>0.2</v>
      </c>
    </row>
    <row r="27" spans="1:14" x14ac:dyDescent="0.25">
      <c r="A27" s="369" t="s">
        <v>338</v>
      </c>
      <c r="B27" s="370">
        <v>0</v>
      </c>
    </row>
    <row r="28" spans="1:14" x14ac:dyDescent="0.25">
      <c r="A28" s="371" t="s">
        <v>407</v>
      </c>
      <c r="B28" s="372">
        <v>0</v>
      </c>
    </row>
    <row r="29" spans="1:14" ht="16.5" thickBot="1" x14ac:dyDescent="0.3">
      <c r="A29" s="381" t="s">
        <v>408</v>
      </c>
      <c r="B29" s="384">
        <v>0.1</v>
      </c>
    </row>
    <row r="30" spans="1:14" x14ac:dyDescent="0.25">
      <c r="A30" s="385" t="s">
        <v>409</v>
      </c>
      <c r="B30" s="386">
        <v>7</v>
      </c>
    </row>
    <row r="31" spans="1:14" x14ac:dyDescent="0.25">
      <c r="A31" s="387" t="s">
        <v>410</v>
      </c>
      <c r="B31" s="388">
        <v>0.12</v>
      </c>
    </row>
    <row r="32" spans="1:14" x14ac:dyDescent="0.25">
      <c r="A32" s="387" t="s">
        <v>411</v>
      </c>
      <c r="B32" s="389">
        <v>0.15</v>
      </c>
    </row>
    <row r="33" spans="1:23" x14ac:dyDescent="0.25">
      <c r="A33" s="387" t="s">
        <v>412</v>
      </c>
      <c r="B33" s="389">
        <v>0.75</v>
      </c>
    </row>
    <row r="34" spans="1:23" x14ac:dyDescent="0.25">
      <c r="A34" s="387" t="s">
        <v>413</v>
      </c>
      <c r="B34" s="389">
        <v>0.125</v>
      </c>
    </row>
    <row r="35" spans="1:23" x14ac:dyDescent="0.25">
      <c r="A35" s="387" t="s">
        <v>414</v>
      </c>
      <c r="B35" s="389">
        <f>1-B33</f>
        <v>0.25</v>
      </c>
    </row>
    <row r="36" spans="1:23" ht="16.5" thickBot="1" x14ac:dyDescent="0.3">
      <c r="A36" s="390" t="s">
        <v>415</v>
      </c>
      <c r="B36" s="391">
        <f>B35*B34+B33*B32*(1-B26)</f>
        <v>0.12125</v>
      </c>
    </row>
    <row r="37" spans="1:23" ht="31.5" x14ac:dyDescent="0.25">
      <c r="A37" s="392" t="s">
        <v>416</v>
      </c>
      <c r="B37" s="361" t="s">
        <v>388</v>
      </c>
      <c r="C37" s="362" t="s">
        <v>389</v>
      </c>
      <c r="D37" s="361" t="s">
        <v>390</v>
      </c>
      <c r="E37" s="362" t="s">
        <v>663</v>
      </c>
      <c r="F37" s="361" t="s">
        <v>506</v>
      </c>
      <c r="G37" s="362" t="s">
        <v>507</v>
      </c>
      <c r="H37" s="361" t="s">
        <v>508</v>
      </c>
      <c r="I37" s="362" t="s">
        <v>509</v>
      </c>
      <c r="J37" s="361" t="s">
        <v>510</v>
      </c>
      <c r="K37" s="363" t="s">
        <v>512</v>
      </c>
    </row>
    <row r="38" spans="1:23" outlineLevel="1" x14ac:dyDescent="0.25">
      <c r="A38" s="393" t="s">
        <v>417</v>
      </c>
      <c r="B38" s="394">
        <v>0.06</v>
      </c>
      <c r="C38" s="394">
        <v>0.06</v>
      </c>
      <c r="D38" s="394">
        <v>0.06</v>
      </c>
      <c r="E38" s="394">
        <v>0.06</v>
      </c>
      <c r="F38" s="394">
        <v>0.06</v>
      </c>
      <c r="G38" s="394">
        <v>0.06</v>
      </c>
      <c r="H38" s="394">
        <v>0.06</v>
      </c>
      <c r="I38" s="394">
        <v>0.06</v>
      </c>
      <c r="J38" s="394">
        <v>0.06</v>
      </c>
      <c r="K38" s="395">
        <v>0.06</v>
      </c>
    </row>
    <row r="39" spans="1:23" outlineLevel="1" x14ac:dyDescent="0.25">
      <c r="A39" s="393" t="s">
        <v>418</v>
      </c>
      <c r="B39" s="394">
        <f>B38</f>
        <v>0.06</v>
      </c>
      <c r="C39" s="394">
        <f>(1+B39)*(1+C38)-1</f>
        <v>0.12360000000000015</v>
      </c>
      <c r="D39" s="394">
        <f>(1+C39)*(1+D38)-1</f>
        <v>0.1910160000000003</v>
      </c>
      <c r="E39" s="394">
        <f t="shared" ref="E39:K39" si="0">(1+D39)*(1+E38)-1</f>
        <v>0.26247696000000031</v>
      </c>
      <c r="F39" s="394">
        <f t="shared" si="0"/>
        <v>0.33822557760000049</v>
      </c>
      <c r="G39" s="394">
        <f t="shared" si="0"/>
        <v>0.41851911225600058</v>
      </c>
      <c r="H39" s="394">
        <f>(1+G39)*(1+H38)-1</f>
        <v>0.5036302589913606</v>
      </c>
      <c r="I39" s="394">
        <f t="shared" si="0"/>
        <v>0.59384807453084232</v>
      </c>
      <c r="J39" s="394">
        <f t="shared" si="0"/>
        <v>0.68947895900269285</v>
      </c>
      <c r="K39" s="395">
        <f t="shared" si="0"/>
        <v>0.79084769654285458</v>
      </c>
    </row>
    <row r="40" spans="1:23" s="366" customFormat="1" ht="16.5" thickBot="1" x14ac:dyDescent="0.3">
      <c r="A40" s="396" t="s">
        <v>419</v>
      </c>
      <c r="B40" s="397">
        <v>425000000</v>
      </c>
      <c r="C40" s="398">
        <f>B40*(1+C39)</f>
        <v>477530000.00000006</v>
      </c>
      <c r="D40" s="398">
        <f t="shared" ref="D40:K40" si="1">C40*(1+D39)</f>
        <v>568745870.48000026</v>
      </c>
      <c r="E40" s="398">
        <f t="shared" si="1"/>
        <v>718028557.5761447</v>
      </c>
      <c r="F40" s="398">
        <f t="shared" si="1"/>
        <v>960884181.1956315</v>
      </c>
      <c r="G40" s="398">
        <f t="shared" si="1"/>
        <v>1363032575.6904612</v>
      </c>
      <c r="H40" s="398">
        <f t="shared" si="1"/>
        <v>2049497024.7991095</v>
      </c>
      <c r="I40" s="398">
        <f t="shared" si="1"/>
        <v>3266586886.7327504</v>
      </c>
      <c r="J40" s="398">
        <f t="shared" si="1"/>
        <v>5518829812.8890944</v>
      </c>
      <c r="K40" s="399">
        <f t="shared" si="1"/>
        <v>9883383658.0244675</v>
      </c>
    </row>
    <row r="41" spans="1:23" ht="16.5" thickBot="1" x14ac:dyDescent="0.3"/>
    <row r="42" spans="1:23" ht="31.5" x14ac:dyDescent="0.25">
      <c r="A42" s="400" t="s">
        <v>420</v>
      </c>
      <c r="B42" s="361" t="s">
        <v>388</v>
      </c>
      <c r="C42" s="362" t="s">
        <v>389</v>
      </c>
      <c r="D42" s="361" t="s">
        <v>390</v>
      </c>
      <c r="E42" s="362" t="s">
        <v>663</v>
      </c>
      <c r="F42" s="361" t="s">
        <v>506</v>
      </c>
      <c r="G42" s="362" t="s">
        <v>507</v>
      </c>
      <c r="H42" s="361" t="s">
        <v>508</v>
      </c>
      <c r="I42" s="362" t="s">
        <v>509</v>
      </c>
      <c r="J42" s="361" t="s">
        <v>510</v>
      </c>
      <c r="K42" s="363" t="s">
        <v>512</v>
      </c>
      <c r="L42" s="401"/>
      <c r="M42" s="401"/>
      <c r="N42" s="401"/>
      <c r="O42" s="401"/>
      <c r="P42" s="401"/>
      <c r="Q42" s="401"/>
      <c r="R42" s="401"/>
      <c r="S42" s="401"/>
      <c r="T42" s="401"/>
      <c r="U42" s="401"/>
      <c r="V42" s="401"/>
      <c r="W42" s="401"/>
    </row>
    <row r="43" spans="1:23" x14ac:dyDescent="0.25">
      <c r="A43" s="402" t="s">
        <v>421</v>
      </c>
      <c r="B43" s="403">
        <v>0</v>
      </c>
      <c r="C43" s="403">
        <f t="shared" ref="C43:K43" si="2">B43+B44-B45</f>
        <v>0</v>
      </c>
      <c r="D43" s="403">
        <f t="shared" si="2"/>
        <v>0</v>
      </c>
      <c r="E43" s="403">
        <f t="shared" si="2"/>
        <v>0</v>
      </c>
      <c r="F43" s="403">
        <f t="shared" si="2"/>
        <v>0</v>
      </c>
      <c r="G43" s="403">
        <f t="shared" si="2"/>
        <v>0</v>
      </c>
      <c r="H43" s="403">
        <f t="shared" si="2"/>
        <v>0</v>
      </c>
      <c r="I43" s="403">
        <f t="shared" si="2"/>
        <v>0</v>
      </c>
      <c r="J43" s="403">
        <f t="shared" si="2"/>
        <v>0</v>
      </c>
      <c r="K43" s="404">
        <f t="shared" si="2"/>
        <v>0</v>
      </c>
      <c r="L43" s="401"/>
      <c r="M43" s="401"/>
      <c r="N43" s="401"/>
      <c r="O43" s="401"/>
      <c r="P43" s="401"/>
      <c r="Q43" s="401"/>
      <c r="R43" s="401"/>
      <c r="S43" s="401"/>
      <c r="T43" s="401"/>
      <c r="U43" s="401"/>
      <c r="V43" s="401"/>
      <c r="W43" s="401"/>
    </row>
    <row r="44" spans="1:23" x14ac:dyDescent="0.25">
      <c r="A44" s="402" t="s">
        <v>422</v>
      </c>
      <c r="B44" s="403">
        <f>B15*B18*B33*1.18</f>
        <v>0</v>
      </c>
      <c r="C44" s="403">
        <v>0</v>
      </c>
      <c r="D44" s="403">
        <v>0</v>
      </c>
      <c r="E44" s="403">
        <v>0</v>
      </c>
      <c r="F44" s="403">
        <v>0</v>
      </c>
      <c r="G44" s="403">
        <v>0</v>
      </c>
      <c r="H44" s="403">
        <v>0</v>
      </c>
      <c r="I44" s="403">
        <v>0</v>
      </c>
      <c r="J44" s="403">
        <v>0</v>
      </c>
      <c r="K44" s="404">
        <v>0</v>
      </c>
      <c r="L44" s="401"/>
      <c r="M44" s="401"/>
      <c r="N44" s="401"/>
      <c r="O44" s="401"/>
      <c r="P44" s="401"/>
      <c r="Q44" s="401"/>
      <c r="R44" s="401"/>
      <c r="S44" s="401"/>
      <c r="T44" s="401"/>
      <c r="U44" s="401"/>
      <c r="V44" s="401"/>
      <c r="W44" s="401"/>
    </row>
    <row r="45" spans="1:23" x14ac:dyDescent="0.25">
      <c r="A45" s="393" t="s">
        <v>423</v>
      </c>
      <c r="B45" s="403">
        <f>$B$44/$B$30</f>
        <v>0</v>
      </c>
      <c r="C45" s="403">
        <f>IF(ROUND(C43,1)=0,0,B45+C44/$B$30)</f>
        <v>0</v>
      </c>
      <c r="D45" s="403">
        <f t="shared" ref="D45:J45" si="3">IF(ROUND(D43,1)=0,0,C45+D44/$B$30)</f>
        <v>0</v>
      </c>
      <c r="E45" s="403">
        <f t="shared" si="3"/>
        <v>0</v>
      </c>
      <c r="F45" s="403">
        <f t="shared" si="3"/>
        <v>0</v>
      </c>
      <c r="G45" s="403">
        <f t="shared" si="3"/>
        <v>0</v>
      </c>
      <c r="H45" s="403">
        <f t="shared" si="3"/>
        <v>0</v>
      </c>
      <c r="I45" s="403">
        <f t="shared" si="3"/>
        <v>0</v>
      </c>
      <c r="J45" s="403">
        <f t="shared" si="3"/>
        <v>0</v>
      </c>
      <c r="K45" s="404">
        <f>IF(ROUND(K43,1)=0,0,J45+K44/$B$30)</f>
        <v>0</v>
      </c>
      <c r="L45" s="401"/>
      <c r="M45" s="401"/>
      <c r="N45" s="401"/>
      <c r="O45" s="401"/>
      <c r="P45" s="401"/>
      <c r="Q45" s="401"/>
      <c r="R45" s="401"/>
      <c r="S45" s="401"/>
      <c r="T45" s="401"/>
      <c r="U45" s="401"/>
      <c r="V45" s="401"/>
      <c r="W45" s="401"/>
    </row>
    <row r="46" spans="1:23" ht="16.5" thickBot="1" x14ac:dyDescent="0.3">
      <c r="A46" s="396" t="s">
        <v>424</v>
      </c>
      <c r="B46" s="405">
        <f t="shared" ref="B46:K46" si="4">AVERAGE(SUM(B43:B44),(SUM(B43:B44)-B45))*$B$32</f>
        <v>0</v>
      </c>
      <c r="C46" s="405">
        <f t="shared" si="4"/>
        <v>0</v>
      </c>
      <c r="D46" s="405">
        <f t="shared" si="4"/>
        <v>0</v>
      </c>
      <c r="E46" s="405">
        <f t="shared" si="4"/>
        <v>0</v>
      </c>
      <c r="F46" s="405">
        <f t="shared" si="4"/>
        <v>0</v>
      </c>
      <c r="G46" s="405">
        <f t="shared" si="4"/>
        <v>0</v>
      </c>
      <c r="H46" s="405">
        <f t="shared" si="4"/>
        <v>0</v>
      </c>
      <c r="I46" s="405">
        <f t="shared" si="4"/>
        <v>0</v>
      </c>
      <c r="J46" s="405">
        <f t="shared" si="4"/>
        <v>0</v>
      </c>
      <c r="K46" s="406">
        <f t="shared" si="4"/>
        <v>0</v>
      </c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</row>
    <row r="47" spans="1:23" ht="16.5" thickBot="1" x14ac:dyDescent="0.3">
      <c r="A47" s="407"/>
      <c r="B47" s="408"/>
      <c r="C47" s="408"/>
      <c r="D47" s="408"/>
      <c r="E47" s="408"/>
      <c r="F47" s="408"/>
      <c r="G47" s="408"/>
      <c r="H47" s="408"/>
      <c r="I47" s="408"/>
      <c r="J47" s="408"/>
      <c r="K47" s="408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</row>
    <row r="48" spans="1:23" s="410" customFormat="1" ht="31.5" x14ac:dyDescent="0.25">
      <c r="A48" s="400" t="s">
        <v>425</v>
      </c>
      <c r="B48" s="409" t="str">
        <f>B37</f>
        <v>N</v>
      </c>
      <c r="C48" s="409" t="str">
        <f t="shared" ref="C48:J48" si="5">C37</f>
        <v>N+1</v>
      </c>
      <c r="D48" s="409" t="str">
        <f t="shared" si="5"/>
        <v>N+2</v>
      </c>
      <c r="E48" s="409" t="str">
        <f t="shared" si="5"/>
        <v>…</v>
      </c>
      <c r="F48" s="409" t="str">
        <f t="shared" si="5"/>
        <v>N+4</v>
      </c>
      <c r="G48" s="409" t="str">
        <f t="shared" si="5"/>
        <v>N+5</v>
      </c>
      <c r="H48" s="409" t="str">
        <f t="shared" si="5"/>
        <v>N+6</v>
      </c>
      <c r="I48" s="409" t="str">
        <f t="shared" si="5"/>
        <v>N+7</v>
      </c>
      <c r="J48" s="409" t="str">
        <f t="shared" si="5"/>
        <v>N+8</v>
      </c>
      <c r="K48" s="364" t="s">
        <v>512</v>
      </c>
    </row>
    <row r="49" spans="1:23" s="366" customFormat="1" ht="14.25" x14ac:dyDescent="0.25">
      <c r="A49" s="411" t="s">
        <v>426</v>
      </c>
      <c r="B49" s="412">
        <f>B40*$B$18</f>
        <v>1700000000</v>
      </c>
      <c r="C49" s="412">
        <f t="shared" ref="C49:K49" si="6">C40*$B$18</f>
        <v>1910120000.0000002</v>
      </c>
      <c r="D49" s="412">
        <f t="shared" si="6"/>
        <v>2274983481.920001</v>
      </c>
      <c r="E49" s="412">
        <f t="shared" si="6"/>
        <v>2872114230.3045788</v>
      </c>
      <c r="F49" s="412">
        <f t="shared" si="6"/>
        <v>3843536724.782526</v>
      </c>
      <c r="G49" s="412">
        <f t="shared" si="6"/>
        <v>5452130302.7618446</v>
      </c>
      <c r="H49" s="412">
        <f t="shared" si="6"/>
        <v>8197988099.1964378</v>
      </c>
      <c r="I49" s="412">
        <f t="shared" si="6"/>
        <v>13066347546.931002</v>
      </c>
      <c r="J49" s="412">
        <f t="shared" si="6"/>
        <v>22075319251.556377</v>
      </c>
      <c r="K49" s="413">
        <f t="shared" si="6"/>
        <v>39533534632.09787</v>
      </c>
    </row>
    <row r="50" spans="1:23" x14ac:dyDescent="0.25">
      <c r="A50" s="402" t="s">
        <v>427</v>
      </c>
      <c r="B50" s="414" t="e">
        <f>SUM(B51:B56)</f>
        <v>#DIV/0!</v>
      </c>
      <c r="C50" s="414" t="e">
        <f t="shared" ref="C50:K50" si="7">SUM(C51:C56)</f>
        <v>#DIV/0!</v>
      </c>
      <c r="D50" s="414" t="e">
        <f t="shared" si="7"/>
        <v>#DIV/0!</v>
      </c>
      <c r="E50" s="414" t="e">
        <f t="shared" si="7"/>
        <v>#DIV/0!</v>
      </c>
      <c r="F50" s="414" t="e">
        <f>SUM(F51:F56)</f>
        <v>#DIV/0!</v>
      </c>
      <c r="G50" s="414" t="e">
        <f t="shared" si="7"/>
        <v>#DIV/0!</v>
      </c>
      <c r="H50" s="414" t="e">
        <f t="shared" si="7"/>
        <v>#DIV/0!</v>
      </c>
      <c r="I50" s="414" t="e">
        <f>SUM(I51:I56)</f>
        <v>#DIV/0!</v>
      </c>
      <c r="J50" s="414" t="e">
        <f t="shared" si="7"/>
        <v>#DIV/0!</v>
      </c>
      <c r="K50" s="415" t="e">
        <f t="shared" si="7"/>
        <v>#DIV/0!</v>
      </c>
    </row>
    <row r="51" spans="1:23" x14ac:dyDescent="0.25">
      <c r="A51" s="416" t="s">
        <v>428</v>
      </c>
      <c r="B51" s="414">
        <f t="shared" ref="B51:K51" si="8">-IF(B$37&lt;=$B$20,0,$B$19*(1+B$39)*$B$18)</f>
        <v>-21200000</v>
      </c>
      <c r="C51" s="414">
        <f t="shared" si="8"/>
        <v>-22472000.000000004</v>
      </c>
      <c r="D51" s="414">
        <f t="shared" si="8"/>
        <v>-23820320.000000007</v>
      </c>
      <c r="E51" s="414">
        <f t="shared" si="8"/>
        <v>-25249539.200000007</v>
      </c>
      <c r="F51" s="414">
        <f t="shared" si="8"/>
        <v>-26764511.552000009</v>
      </c>
      <c r="G51" s="414">
        <f t="shared" si="8"/>
        <v>-28370382.245120011</v>
      </c>
      <c r="H51" s="414">
        <f t="shared" si="8"/>
        <v>-30072605.179827213</v>
      </c>
      <c r="I51" s="414">
        <f t="shared" si="8"/>
        <v>-31876961.490616847</v>
      </c>
      <c r="J51" s="414">
        <f t="shared" si="8"/>
        <v>-33789579.18005386</v>
      </c>
      <c r="K51" s="415">
        <f t="shared" si="8"/>
        <v>-35816953.930857092</v>
      </c>
    </row>
    <row r="52" spans="1:23" x14ac:dyDescent="0.25">
      <c r="A52" s="416" t="str">
        <f>A22</f>
        <v>Прочие расходы при эксплуатации объекта, руб. без НДС</v>
      </c>
      <c r="B52" s="414">
        <f t="shared" ref="B52:K52" si="9">-IF(B$37&lt;=$B$23,0,$B$22*(1+B$39)*$B$18)</f>
        <v>-1908000</v>
      </c>
      <c r="C52" s="414">
        <f t="shared" si="9"/>
        <v>-2022480.0000000002</v>
      </c>
      <c r="D52" s="414">
        <f t="shared" si="9"/>
        <v>-2143828.8000000007</v>
      </c>
      <c r="E52" s="414">
        <f t="shared" si="9"/>
        <v>-2272458.5280000004</v>
      </c>
      <c r="F52" s="414">
        <f t="shared" si="9"/>
        <v>-2408806.0396800009</v>
      </c>
      <c r="G52" s="414">
        <f t="shared" si="9"/>
        <v>-2553334.4020608012</v>
      </c>
      <c r="H52" s="414">
        <f t="shared" si="9"/>
        <v>-2706534.4661844489</v>
      </c>
      <c r="I52" s="414">
        <f t="shared" si="9"/>
        <v>-2868926.534155516</v>
      </c>
      <c r="J52" s="414">
        <f t="shared" si="9"/>
        <v>-3041062.1262048474</v>
      </c>
      <c r="K52" s="415">
        <f t="shared" si="9"/>
        <v>-3223525.8537771381</v>
      </c>
    </row>
    <row r="53" spans="1:23" x14ac:dyDescent="0.25">
      <c r="A53" s="416" t="s">
        <v>338</v>
      </c>
      <c r="B53" s="414">
        <f t="shared" ref="B53:K53" si="10">-IF(B$37&lt;=$B$20,0,$B$25*(1+B$39)*$B$18)</f>
        <v>0</v>
      </c>
      <c r="C53" s="414">
        <f t="shared" si="10"/>
        <v>0</v>
      </c>
      <c r="D53" s="414">
        <f t="shared" si="10"/>
        <v>0</v>
      </c>
      <c r="E53" s="414">
        <f t="shared" si="10"/>
        <v>0</v>
      </c>
      <c r="F53" s="414">
        <f t="shared" si="10"/>
        <v>0</v>
      </c>
      <c r="G53" s="414">
        <f t="shared" si="10"/>
        <v>0</v>
      </c>
      <c r="H53" s="414">
        <f t="shared" si="10"/>
        <v>0</v>
      </c>
      <c r="I53" s="414">
        <f t="shared" si="10"/>
        <v>0</v>
      </c>
      <c r="J53" s="414">
        <f t="shared" si="10"/>
        <v>0</v>
      </c>
      <c r="K53" s="415">
        <f t="shared" si="10"/>
        <v>0</v>
      </c>
    </row>
    <row r="54" spans="1:23" x14ac:dyDescent="0.25">
      <c r="A54" s="416" t="s">
        <v>338</v>
      </c>
      <c r="B54" s="414">
        <f t="shared" ref="B54:K54" si="11">-$B$27*(1+B$39)*$B$18*365</f>
        <v>0</v>
      </c>
      <c r="C54" s="414">
        <f t="shared" si="11"/>
        <v>0</v>
      </c>
      <c r="D54" s="414">
        <f t="shared" si="11"/>
        <v>0</v>
      </c>
      <c r="E54" s="414">
        <f t="shared" si="11"/>
        <v>0</v>
      </c>
      <c r="F54" s="414">
        <f t="shared" si="11"/>
        <v>0</v>
      </c>
      <c r="G54" s="414">
        <f t="shared" si="11"/>
        <v>0</v>
      </c>
      <c r="H54" s="414">
        <f t="shared" si="11"/>
        <v>0</v>
      </c>
      <c r="I54" s="414">
        <f t="shared" si="11"/>
        <v>0</v>
      </c>
      <c r="J54" s="414">
        <f t="shared" si="11"/>
        <v>0</v>
      </c>
      <c r="K54" s="415">
        <f t="shared" si="11"/>
        <v>0</v>
      </c>
    </row>
    <row r="55" spans="1:23" x14ac:dyDescent="0.25">
      <c r="A55" s="416" t="s">
        <v>338</v>
      </c>
      <c r="B55" s="414">
        <f t="shared" ref="B55:K55" si="12">-$B$28*(1+B$39)*12</f>
        <v>0</v>
      </c>
      <c r="C55" s="414">
        <f t="shared" si="12"/>
        <v>0</v>
      </c>
      <c r="D55" s="414">
        <f t="shared" si="12"/>
        <v>0</v>
      </c>
      <c r="E55" s="414">
        <f t="shared" si="12"/>
        <v>0</v>
      </c>
      <c r="F55" s="414">
        <f t="shared" si="12"/>
        <v>0</v>
      </c>
      <c r="G55" s="414">
        <f t="shared" si="12"/>
        <v>0</v>
      </c>
      <c r="H55" s="414">
        <f t="shared" si="12"/>
        <v>0</v>
      </c>
      <c r="I55" s="414">
        <f t="shared" si="12"/>
        <v>0</v>
      </c>
      <c r="J55" s="414">
        <f t="shared" si="12"/>
        <v>0</v>
      </c>
      <c r="K55" s="415">
        <f t="shared" si="12"/>
        <v>0</v>
      </c>
    </row>
    <row r="56" spans="1:23" x14ac:dyDescent="0.25">
      <c r="A56" s="416" t="s">
        <v>434</v>
      </c>
      <c r="B56" s="414" t="e">
        <f>-(($B$15+$B$16)*$B$18+($B$15+$B$16)*$B$18+SUM($B$58:B58))/2*2.2%</f>
        <v>#DIV/0!</v>
      </c>
      <c r="C56" s="414" t="e">
        <f>-(($B$15+$B$16)*$B$18+($B$15+$B$16)*$B$18+SUM($B$58:C58))/2*2.2%</f>
        <v>#DIV/0!</v>
      </c>
      <c r="D56" s="414" t="e">
        <f>-(($B$15+$B$16)*$B$18+($B$15+$B$16)*$B$18+SUM($B$58:D58))/2*2.2%</f>
        <v>#DIV/0!</v>
      </c>
      <c r="E56" s="414" t="e">
        <f>-(($B$15+$B$16)*$B$18+($B$15+$B$16)*$B$18+SUM($B$58:E58))/2*2.2%</f>
        <v>#DIV/0!</v>
      </c>
      <c r="F56" s="414" t="e">
        <f>-(($B$15+$B$16)*$B$18+($B$15+$B$16)*$B$18+SUM($B$58:F58))/2*2.2%</f>
        <v>#DIV/0!</v>
      </c>
      <c r="G56" s="414" t="e">
        <f>-(($B$15+$B$16)*$B$18+($B$15+$B$16)*$B$18+SUM($B$58:G58))/2*2.2%</f>
        <v>#DIV/0!</v>
      </c>
      <c r="H56" s="414" t="e">
        <f>-(($B$15+$B$16)*$B$18+($B$15+$B$16)*$B$18+SUM($B$58:H58))/2*2.2%</f>
        <v>#DIV/0!</v>
      </c>
      <c r="I56" s="414" t="e">
        <f>-(($B$15+$B$16)*$B$18+($B$15+$B$16)*$B$18+SUM($B$58:I58))/2*2.2%</f>
        <v>#DIV/0!</v>
      </c>
      <c r="J56" s="414" t="e">
        <f>-(($B$15+$B$16)*$B$18+($B$15+$B$16)*$B$18+SUM($B$58:J58))/2*2.2%</f>
        <v>#DIV/0!</v>
      </c>
      <c r="K56" s="415" t="e">
        <f>-(($B$15+$B$16)*$B$18+($B$15+$B$16)*$B$18+SUM($B$58:K58))/2*2.2%</f>
        <v>#DIV/0!</v>
      </c>
    </row>
    <row r="57" spans="1:23" s="366" customFormat="1" ht="14.25" x14ac:dyDescent="0.25">
      <c r="A57" s="417" t="s">
        <v>727</v>
      </c>
      <c r="B57" s="412" t="e">
        <f>B49+B50</f>
        <v>#DIV/0!</v>
      </c>
      <c r="C57" s="412" t="e">
        <f t="shared" ref="C57:K57" si="13">C49+C50</f>
        <v>#DIV/0!</v>
      </c>
      <c r="D57" s="412" t="e">
        <f t="shared" si="13"/>
        <v>#DIV/0!</v>
      </c>
      <c r="E57" s="412" t="e">
        <f t="shared" si="13"/>
        <v>#DIV/0!</v>
      </c>
      <c r="F57" s="412" t="e">
        <f>F49+F50</f>
        <v>#DIV/0!</v>
      </c>
      <c r="G57" s="412" t="e">
        <f t="shared" si="13"/>
        <v>#DIV/0!</v>
      </c>
      <c r="H57" s="412" t="e">
        <f t="shared" si="13"/>
        <v>#DIV/0!</v>
      </c>
      <c r="I57" s="412" t="e">
        <f t="shared" si="13"/>
        <v>#DIV/0!</v>
      </c>
      <c r="J57" s="412" t="e">
        <f t="shared" si="13"/>
        <v>#DIV/0!</v>
      </c>
      <c r="K57" s="413" t="e">
        <f t="shared" si="13"/>
        <v>#DIV/0!</v>
      </c>
    </row>
    <row r="58" spans="1:23" x14ac:dyDescent="0.25">
      <c r="A58" s="416" t="s">
        <v>651</v>
      </c>
      <c r="B58" s="414" t="e">
        <f>-(B15+B16)*1.18*B18/B17</f>
        <v>#DIV/0!</v>
      </c>
      <c r="C58" s="414" t="e">
        <f>B58</f>
        <v>#DIV/0!</v>
      </c>
      <c r="D58" s="414" t="e">
        <f t="shared" ref="D58:K58" si="14">C58</f>
        <v>#DIV/0!</v>
      </c>
      <c r="E58" s="414" t="e">
        <f t="shared" si="14"/>
        <v>#DIV/0!</v>
      </c>
      <c r="F58" s="414" t="e">
        <f t="shared" si="14"/>
        <v>#DIV/0!</v>
      </c>
      <c r="G58" s="414" t="e">
        <f t="shared" si="14"/>
        <v>#DIV/0!</v>
      </c>
      <c r="H58" s="414" t="e">
        <f t="shared" si="14"/>
        <v>#DIV/0!</v>
      </c>
      <c r="I58" s="414" t="e">
        <f t="shared" si="14"/>
        <v>#DIV/0!</v>
      </c>
      <c r="J58" s="414" t="e">
        <f t="shared" si="14"/>
        <v>#DIV/0!</v>
      </c>
      <c r="K58" s="415" t="e">
        <f t="shared" si="14"/>
        <v>#DIV/0!</v>
      </c>
    </row>
    <row r="59" spans="1:23" s="366" customFormat="1" ht="14.25" x14ac:dyDescent="0.25">
      <c r="A59" s="417" t="s">
        <v>435</v>
      </c>
      <c r="B59" s="412" t="e">
        <f>B57+B58</f>
        <v>#DIV/0!</v>
      </c>
      <c r="C59" s="412" t="e">
        <f t="shared" ref="C59:K59" si="15">C57+C58</f>
        <v>#DIV/0!</v>
      </c>
      <c r="D59" s="412" t="e">
        <f t="shared" si="15"/>
        <v>#DIV/0!</v>
      </c>
      <c r="E59" s="412" t="e">
        <f t="shared" si="15"/>
        <v>#DIV/0!</v>
      </c>
      <c r="F59" s="412" t="e">
        <f>F57+F58</f>
        <v>#DIV/0!</v>
      </c>
      <c r="G59" s="412" t="e">
        <f t="shared" si="15"/>
        <v>#DIV/0!</v>
      </c>
      <c r="H59" s="412" t="e">
        <f t="shared" si="15"/>
        <v>#DIV/0!</v>
      </c>
      <c r="I59" s="412" t="e">
        <f>I57+I58</f>
        <v>#DIV/0!</v>
      </c>
      <c r="J59" s="412" t="e">
        <f t="shared" si="15"/>
        <v>#DIV/0!</v>
      </c>
      <c r="K59" s="413" t="e">
        <f t="shared" si="15"/>
        <v>#DIV/0!</v>
      </c>
    </row>
    <row r="60" spans="1:23" x14ac:dyDescent="0.25">
      <c r="A60" s="416" t="s">
        <v>436</v>
      </c>
      <c r="B60" s="414">
        <f t="shared" ref="B60:K60" si="16">-B46</f>
        <v>0</v>
      </c>
      <c r="C60" s="414">
        <f t="shared" si="16"/>
        <v>0</v>
      </c>
      <c r="D60" s="414">
        <f t="shared" si="16"/>
        <v>0</v>
      </c>
      <c r="E60" s="414">
        <f t="shared" si="16"/>
        <v>0</v>
      </c>
      <c r="F60" s="414">
        <f t="shared" si="16"/>
        <v>0</v>
      </c>
      <c r="G60" s="414">
        <f t="shared" si="16"/>
        <v>0</v>
      </c>
      <c r="H60" s="414">
        <f t="shared" si="16"/>
        <v>0</v>
      </c>
      <c r="I60" s="414">
        <f t="shared" si="16"/>
        <v>0</v>
      </c>
      <c r="J60" s="414">
        <f t="shared" si="16"/>
        <v>0</v>
      </c>
      <c r="K60" s="415">
        <f t="shared" si="16"/>
        <v>0</v>
      </c>
    </row>
    <row r="61" spans="1:23" s="366" customFormat="1" ht="14.25" x14ac:dyDescent="0.25">
      <c r="A61" s="417" t="s">
        <v>437</v>
      </c>
      <c r="B61" s="412" t="e">
        <f>B59+B60</f>
        <v>#DIV/0!</v>
      </c>
      <c r="C61" s="412" t="e">
        <f t="shared" ref="C61:K61" si="17">C59+C60</f>
        <v>#DIV/0!</v>
      </c>
      <c r="D61" s="412" t="e">
        <f t="shared" si="17"/>
        <v>#DIV/0!</v>
      </c>
      <c r="E61" s="412" t="e">
        <f t="shared" si="17"/>
        <v>#DIV/0!</v>
      </c>
      <c r="F61" s="412" t="e">
        <f t="shared" si="17"/>
        <v>#DIV/0!</v>
      </c>
      <c r="G61" s="412" t="e">
        <f t="shared" si="17"/>
        <v>#DIV/0!</v>
      </c>
      <c r="H61" s="412" t="e">
        <f t="shared" si="17"/>
        <v>#DIV/0!</v>
      </c>
      <c r="I61" s="412" t="e">
        <f t="shared" si="17"/>
        <v>#DIV/0!</v>
      </c>
      <c r="J61" s="412" t="e">
        <f t="shared" si="17"/>
        <v>#DIV/0!</v>
      </c>
      <c r="K61" s="413" t="e">
        <f t="shared" si="17"/>
        <v>#DIV/0!</v>
      </c>
    </row>
    <row r="62" spans="1:23" x14ac:dyDescent="0.25">
      <c r="A62" s="416" t="s">
        <v>710</v>
      </c>
      <c r="B62" s="414" t="e">
        <f t="shared" ref="B62:H62" si="18">-B61*$B$26</f>
        <v>#DIV/0!</v>
      </c>
      <c r="C62" s="414" t="e">
        <f t="shared" si="18"/>
        <v>#DIV/0!</v>
      </c>
      <c r="D62" s="414" t="e">
        <f t="shared" si="18"/>
        <v>#DIV/0!</v>
      </c>
      <c r="E62" s="414" t="e">
        <f t="shared" si="18"/>
        <v>#DIV/0!</v>
      </c>
      <c r="F62" s="414" t="e">
        <f t="shared" si="18"/>
        <v>#DIV/0!</v>
      </c>
      <c r="G62" s="414" t="e">
        <f t="shared" si="18"/>
        <v>#DIV/0!</v>
      </c>
      <c r="H62" s="414" t="e">
        <f t="shared" si="18"/>
        <v>#DIV/0!</v>
      </c>
      <c r="I62" s="414" t="e">
        <f>-I61*$B$26</f>
        <v>#DIV/0!</v>
      </c>
      <c r="J62" s="414" t="e">
        <f>-J61*$B$26</f>
        <v>#DIV/0!</v>
      </c>
      <c r="K62" s="415" t="e">
        <f>-K61*$B$26</f>
        <v>#DIV/0!</v>
      </c>
    </row>
    <row r="63" spans="1:23" ht="16.5" thickBot="1" x14ac:dyDescent="0.3">
      <c r="A63" s="418" t="s">
        <v>277</v>
      </c>
      <c r="B63" s="419" t="e">
        <f t="shared" ref="B63:K63" si="19">B61+B62</f>
        <v>#DIV/0!</v>
      </c>
      <c r="C63" s="419" t="e">
        <f t="shared" si="19"/>
        <v>#DIV/0!</v>
      </c>
      <c r="D63" s="419" t="e">
        <f t="shared" si="19"/>
        <v>#DIV/0!</v>
      </c>
      <c r="E63" s="419" t="e">
        <f t="shared" si="19"/>
        <v>#DIV/0!</v>
      </c>
      <c r="F63" s="419" t="e">
        <f t="shared" si="19"/>
        <v>#DIV/0!</v>
      </c>
      <c r="G63" s="419" t="e">
        <f t="shared" si="19"/>
        <v>#DIV/0!</v>
      </c>
      <c r="H63" s="419" t="e">
        <f t="shared" si="19"/>
        <v>#DIV/0!</v>
      </c>
      <c r="I63" s="419" t="e">
        <f t="shared" si="19"/>
        <v>#DIV/0!</v>
      </c>
      <c r="J63" s="419" t="e">
        <f t="shared" si="19"/>
        <v>#DIV/0!</v>
      </c>
      <c r="K63" s="420" t="e">
        <f t="shared" si="19"/>
        <v>#DIV/0!</v>
      </c>
    </row>
    <row r="64" spans="1:23" ht="16.5" thickBot="1" x14ac:dyDescent="0.3">
      <c r="A64" s="410"/>
      <c r="B64" s="421">
        <v>0.5</v>
      </c>
      <c r="C64" s="421" t="e">
        <f>AVERAGE(B48:C48)</f>
        <v>#DIV/0!</v>
      </c>
      <c r="D64" s="421" t="e">
        <f t="shared" ref="D64:K64" si="20">AVERAGE(C48:D48)</f>
        <v>#DIV/0!</v>
      </c>
      <c r="E64" s="421" t="e">
        <f t="shared" si="20"/>
        <v>#DIV/0!</v>
      </c>
      <c r="F64" s="421" t="e">
        <f t="shared" si="20"/>
        <v>#DIV/0!</v>
      </c>
      <c r="G64" s="421" t="e">
        <f t="shared" si="20"/>
        <v>#DIV/0!</v>
      </c>
      <c r="H64" s="421" t="e">
        <f t="shared" si="20"/>
        <v>#DIV/0!</v>
      </c>
      <c r="I64" s="421" t="e">
        <f t="shared" si="20"/>
        <v>#DIV/0!</v>
      </c>
      <c r="J64" s="421" t="e">
        <f t="shared" si="20"/>
        <v>#DIV/0!</v>
      </c>
      <c r="K64" s="421" t="e">
        <f t="shared" si="20"/>
        <v>#DIV/0!</v>
      </c>
      <c r="L64" s="401"/>
      <c r="M64" s="401"/>
      <c r="N64" s="401"/>
      <c r="O64" s="401"/>
      <c r="P64" s="401"/>
      <c r="Q64" s="401"/>
      <c r="R64" s="401"/>
      <c r="S64" s="401"/>
      <c r="T64" s="401"/>
      <c r="U64" s="401"/>
      <c r="V64" s="401"/>
      <c r="W64" s="401"/>
    </row>
    <row r="65" spans="1:23" ht="31.5" x14ac:dyDescent="0.25">
      <c r="A65" s="400" t="s">
        <v>438</v>
      </c>
      <c r="B65" s="409" t="str">
        <f>B48</f>
        <v>N</v>
      </c>
      <c r="C65" s="409" t="str">
        <f t="shared" ref="C65:J65" si="21">C48</f>
        <v>N+1</v>
      </c>
      <c r="D65" s="409" t="str">
        <f t="shared" si="21"/>
        <v>N+2</v>
      </c>
      <c r="E65" s="409" t="str">
        <f t="shared" si="21"/>
        <v>…</v>
      </c>
      <c r="F65" s="409" t="str">
        <f>F48</f>
        <v>N+4</v>
      </c>
      <c r="G65" s="409" t="str">
        <f t="shared" si="21"/>
        <v>N+5</v>
      </c>
      <c r="H65" s="409" t="str">
        <f t="shared" si="21"/>
        <v>N+6</v>
      </c>
      <c r="I65" s="409" t="str">
        <f t="shared" si="21"/>
        <v>N+7</v>
      </c>
      <c r="J65" s="409" t="str">
        <f t="shared" si="21"/>
        <v>N+8</v>
      </c>
      <c r="K65" s="364" t="s">
        <v>512</v>
      </c>
      <c r="L65" s="401"/>
      <c r="M65" s="401"/>
      <c r="N65" s="401"/>
      <c r="O65" s="401"/>
      <c r="P65" s="401"/>
      <c r="Q65" s="401"/>
      <c r="R65" s="401"/>
      <c r="S65" s="401"/>
      <c r="T65" s="401"/>
      <c r="U65" s="401"/>
      <c r="V65" s="401"/>
      <c r="W65" s="401"/>
    </row>
    <row r="66" spans="1:23" s="366" customFormat="1" ht="14.25" x14ac:dyDescent="0.25">
      <c r="A66" s="411" t="s">
        <v>435</v>
      </c>
      <c r="B66" s="412" t="e">
        <f>B59</f>
        <v>#DIV/0!</v>
      </c>
      <c r="C66" s="412" t="e">
        <f t="shared" ref="C66:K66" si="22">C59</f>
        <v>#DIV/0!</v>
      </c>
      <c r="D66" s="412" t="e">
        <f t="shared" si="22"/>
        <v>#DIV/0!</v>
      </c>
      <c r="E66" s="412" t="e">
        <f t="shared" si="22"/>
        <v>#DIV/0!</v>
      </c>
      <c r="F66" s="412" t="e">
        <f t="shared" si="22"/>
        <v>#DIV/0!</v>
      </c>
      <c r="G66" s="412" t="e">
        <f t="shared" si="22"/>
        <v>#DIV/0!</v>
      </c>
      <c r="H66" s="412" t="e">
        <f t="shared" si="22"/>
        <v>#DIV/0!</v>
      </c>
      <c r="I66" s="412" t="e">
        <f t="shared" si="22"/>
        <v>#DIV/0!</v>
      </c>
      <c r="J66" s="412" t="e">
        <f t="shared" si="22"/>
        <v>#DIV/0!</v>
      </c>
      <c r="K66" s="413" t="e">
        <f t="shared" si="22"/>
        <v>#DIV/0!</v>
      </c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</row>
    <row r="67" spans="1:23" x14ac:dyDescent="0.25">
      <c r="A67" s="416" t="s">
        <v>651</v>
      </c>
      <c r="B67" s="414" t="e">
        <f>-B58</f>
        <v>#DIV/0!</v>
      </c>
      <c r="C67" s="414" t="e">
        <f t="shared" ref="C67:K67" si="23">-C58</f>
        <v>#DIV/0!</v>
      </c>
      <c r="D67" s="414" t="e">
        <f t="shared" si="23"/>
        <v>#DIV/0!</v>
      </c>
      <c r="E67" s="414" t="e">
        <f t="shared" si="23"/>
        <v>#DIV/0!</v>
      </c>
      <c r="F67" s="414" t="e">
        <f t="shared" si="23"/>
        <v>#DIV/0!</v>
      </c>
      <c r="G67" s="414" t="e">
        <f t="shared" si="23"/>
        <v>#DIV/0!</v>
      </c>
      <c r="H67" s="414" t="e">
        <f t="shared" si="23"/>
        <v>#DIV/0!</v>
      </c>
      <c r="I67" s="414" t="e">
        <f t="shared" si="23"/>
        <v>#DIV/0!</v>
      </c>
      <c r="J67" s="414" t="e">
        <f t="shared" si="23"/>
        <v>#DIV/0!</v>
      </c>
      <c r="K67" s="415" t="e">
        <f t="shared" si="23"/>
        <v>#DIV/0!</v>
      </c>
      <c r="L67" s="401"/>
      <c r="M67" s="401"/>
      <c r="N67" s="401"/>
      <c r="O67" s="401"/>
      <c r="P67" s="401"/>
      <c r="Q67" s="401"/>
      <c r="R67" s="401"/>
      <c r="S67" s="401"/>
      <c r="T67" s="401"/>
      <c r="U67" s="401"/>
      <c r="V67" s="401"/>
      <c r="W67" s="401"/>
    </row>
    <row r="68" spans="1:23" x14ac:dyDescent="0.25">
      <c r="A68" s="416" t="s">
        <v>436</v>
      </c>
      <c r="B68" s="414">
        <f>B60</f>
        <v>0</v>
      </c>
      <c r="C68" s="414">
        <f t="shared" ref="C68:K68" si="24">C60</f>
        <v>0</v>
      </c>
      <c r="D68" s="414">
        <f t="shared" si="24"/>
        <v>0</v>
      </c>
      <c r="E68" s="414">
        <f t="shared" si="24"/>
        <v>0</v>
      </c>
      <c r="F68" s="414">
        <f t="shared" si="24"/>
        <v>0</v>
      </c>
      <c r="G68" s="414">
        <f t="shared" si="24"/>
        <v>0</v>
      </c>
      <c r="H68" s="414">
        <f t="shared" si="24"/>
        <v>0</v>
      </c>
      <c r="I68" s="414">
        <f t="shared" si="24"/>
        <v>0</v>
      </c>
      <c r="J68" s="414">
        <f t="shared" si="24"/>
        <v>0</v>
      </c>
      <c r="K68" s="415">
        <f t="shared" si="24"/>
        <v>0</v>
      </c>
      <c r="L68" s="401"/>
      <c r="M68" s="401"/>
      <c r="N68" s="401"/>
      <c r="O68" s="401"/>
      <c r="P68" s="401"/>
      <c r="Q68" s="401"/>
      <c r="R68" s="401"/>
      <c r="S68" s="401"/>
      <c r="T68" s="401"/>
      <c r="U68" s="401"/>
      <c r="V68" s="401"/>
      <c r="W68" s="401"/>
    </row>
    <row r="69" spans="1:23" x14ac:dyDescent="0.25">
      <c r="A69" s="416" t="s">
        <v>710</v>
      </c>
      <c r="B69" s="414" t="e">
        <f>IF(SUM($B$62:B62)+SUM($A$69:A69)&gt;0,0,SUM($B$62:B62)-SUM($A$69:A69))</f>
        <v>#DIV/0!</v>
      </c>
      <c r="C69" s="414" t="e">
        <f>IF(SUM($B$62:C62)+SUM($A$69:B69)&gt;0,0,SUM($B$62:C62)-SUM($A$69:B69))</f>
        <v>#DIV/0!</v>
      </c>
      <c r="D69" s="414" t="e">
        <f>IF(SUM($B$62:D62)+SUM($A$69:C69)&gt;0,0,SUM($B$62:D62)-SUM($A$69:C69))</f>
        <v>#DIV/0!</v>
      </c>
      <c r="E69" s="414" t="e">
        <f>IF(SUM($B$62:E62)+SUM($A$69:D69)&gt;0,0,SUM($B$62:E62)-SUM($A$69:D69))</f>
        <v>#DIV/0!</v>
      </c>
      <c r="F69" s="414" t="e">
        <f>IF(SUM($B$62:F62)+SUM($A$69:E69)&gt;0,0,SUM($B$62:F62)-SUM($A$69:E69))</f>
        <v>#DIV/0!</v>
      </c>
      <c r="G69" s="414" t="e">
        <f>IF(SUM($B$62:G62)+SUM($A$69:F69)&gt;0,0,SUM($B$62:G62)-SUM($A$69:F69))</f>
        <v>#DIV/0!</v>
      </c>
      <c r="H69" s="414" t="e">
        <f>IF(SUM($B$62:H62)+SUM($A$69:G69)&gt;0,0,SUM($B$62:H62)-SUM($A$69:G69))</f>
        <v>#DIV/0!</v>
      </c>
      <c r="I69" s="414" t="e">
        <f>IF(SUM($B$62:I62)+SUM($A$69:H69)&gt;0,0,SUM($B$62:I62)-SUM($A$69:H69))</f>
        <v>#DIV/0!</v>
      </c>
      <c r="J69" s="414" t="e">
        <f>IF(SUM($B$62:J62)+SUM($A$69:I69)&gt;0,0,SUM($B$62:J62)-SUM($A$69:I69))</f>
        <v>#DIV/0!</v>
      </c>
      <c r="K69" s="415" t="e">
        <f>IF(SUM($B$62:K62)+SUM($A$69:J69)&gt;0,0,SUM($B$62:K62)-SUM($A$69:J69))</f>
        <v>#DIV/0!</v>
      </c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</row>
    <row r="70" spans="1:23" x14ac:dyDescent="0.25">
      <c r="A70" s="416" t="s">
        <v>439</v>
      </c>
      <c r="B70" s="423">
        <f ca="1">IF(((SUM($B$49:B49)+SUM($B$51:B55))+SUM($B$72:B72))&lt;0,((SUM($B$49:B49)+SUM($B$51:B55))+SUM($B$72:B72))*0.18-SUM($A$70:A70),IF(SUM(A$70:$B70)&lt;0,0-SUM(A$70:$B70),0))</f>
        <v>-140539860</v>
      </c>
      <c r="C70" s="423">
        <f ca="1">IF(((SUM($B$49:C49)+SUM($B$51:C55))+SUM($B$72:C72))&lt;0,((SUM($B$49:C49)+SUM($B$51:C55))+SUM($B$72:C72))*0.18-SUM($A$70:B70),IF(SUM($B$70:B70)&lt;0,0-SUM($B$70:B70),0))</f>
        <v>84853148.400000006</v>
      </c>
      <c r="D70" s="423">
        <f ca="1">IF(((SUM($B$49:D49)+SUM($B$51:D55))+SUM($B$72:D72))&lt;0,((SUM($B$49:D49)+SUM($B$51:D55))+SUM($B$72:D72))*0.18-SUM($A$70:C70),IF(SUM($B$70:C70)&lt;0,0-SUM($B$70:C70),0))</f>
        <v>55686711.599999994</v>
      </c>
      <c r="E70" s="423">
        <f ca="1">IF(((SUM($B$49:E49)+SUM($B$51:E55))+SUM($B$72:E72))&lt;0,((SUM($B$49:E49)+SUM($B$51:E55))+SUM($B$72:E72))*0.18-SUM($A$70:D70),IF(SUM($B$70:D70)&lt;0,0-SUM($B$70:D70),0))</f>
        <v>0</v>
      </c>
      <c r="F70" s="423">
        <f ca="1">IF(((SUM($B$49:F49)+SUM($B$51:F55))+SUM($B$72:F72))&lt;0,((SUM($B$49:F49)+SUM($B$51:F55))+SUM($B$72:F72))*0.18-SUM($A$70:E70),IF(SUM($B$70:E70)&lt;0,0-SUM($B$70:E70),0))</f>
        <v>0</v>
      </c>
      <c r="G70" s="423">
        <f ca="1">IF(((SUM($B$49:G49)+SUM($B$51:G55))+SUM($B$72:G72))&lt;0,((SUM($B$49:G49)+SUM($B$51:G55))+SUM($B$72:G72))*0.18-SUM($A$70:F70),IF(SUM($B$70:F70)&lt;0,0-SUM($B$70:F70),0))</f>
        <v>0</v>
      </c>
      <c r="H70" s="423">
        <f ca="1">IF(((SUM($B$49:H49)+SUM($B$51:H55))+SUM($B$72:H72))&lt;0,((SUM($B$49:H49)+SUM($B$51:H55))+SUM($B$72:H72))*0.18-SUM($A$70:G70),IF(SUM($B$70:G70)&lt;0,0-SUM($B$70:G70),0))</f>
        <v>0</v>
      </c>
      <c r="I70" s="423">
        <f ca="1">IF(((SUM($B$49:I49)+SUM($B$51:I55))+SUM($B$72:I72))&lt;0,((SUM($B$49:I49)+SUM($B$51:I55))+SUM($B$72:I72))*0.18-SUM($A$70:H70),IF(SUM($B$70:H70)&lt;0,0-SUM($B$70:H70),0))</f>
        <v>0</v>
      </c>
      <c r="J70" s="423">
        <f ca="1">IF(((SUM($B$49:J49)+SUM($B$51:J55))+SUM($B$72:J72))&lt;0,((SUM($B$49:J49)+SUM($B$51:J55))+SUM($B$72:J72))*0.18-SUM($A$70:I70),IF(SUM($B$70:I70)&lt;0,0-SUM($B$70:I70),0))</f>
        <v>0</v>
      </c>
      <c r="K70" s="424">
        <f ca="1">IF(((SUM($B$49:K49)+SUM($B$51:K55))+SUM($B$72:K72))&lt;0,((SUM($B$49:K49)+SUM($B$51:K55))+SUM($B$72:K72))*0.18-SUM($A$70:J70),IF(SUM($B$70:J70)&lt;0,0-SUM($B$70:J70),0))</f>
        <v>0</v>
      </c>
      <c r="L70" s="425"/>
      <c r="M70" s="401"/>
      <c r="N70" s="401"/>
      <c r="O70" s="401"/>
      <c r="P70" s="401"/>
      <c r="Q70" s="401"/>
      <c r="R70" s="401"/>
      <c r="S70" s="401"/>
      <c r="T70" s="401"/>
      <c r="U70" s="401"/>
      <c r="V70" s="401"/>
      <c r="W70" s="401"/>
    </row>
    <row r="71" spans="1:23" x14ac:dyDescent="0.25">
      <c r="A71" s="416" t="s">
        <v>440</v>
      </c>
      <c r="B71" s="414">
        <f>-B49*(B29)</f>
        <v>-170000000</v>
      </c>
      <c r="C71" s="414">
        <f>-(C49-B49)*$B$29</f>
        <v>-21012000.000000026</v>
      </c>
      <c r="D71" s="414">
        <f t="shared" ref="D71:K71" si="25">-(D49-C49)*$B$29</f>
        <v>-36486348.192000084</v>
      </c>
      <c r="E71" s="414">
        <f t="shared" si="25"/>
        <v>-59713074.838457778</v>
      </c>
      <c r="F71" s="414">
        <f t="shared" si="25"/>
        <v>-97142249.447794735</v>
      </c>
      <c r="G71" s="414">
        <f t="shared" si="25"/>
        <v>-160859357.79793188</v>
      </c>
      <c r="H71" s="414">
        <f t="shared" si="25"/>
        <v>-274585779.64345932</v>
      </c>
      <c r="I71" s="414">
        <f t="shared" si="25"/>
        <v>-486835944.77345639</v>
      </c>
      <c r="J71" s="414">
        <f t="shared" si="25"/>
        <v>-900897170.46253765</v>
      </c>
      <c r="K71" s="415">
        <f t="shared" si="25"/>
        <v>-1745821538.0541494</v>
      </c>
      <c r="L71" s="401"/>
      <c r="M71" s="401"/>
      <c r="N71" s="401"/>
      <c r="O71" s="401"/>
      <c r="P71" s="401"/>
      <c r="Q71" s="401"/>
      <c r="R71" s="401"/>
      <c r="S71" s="401"/>
      <c r="T71" s="401"/>
      <c r="U71" s="401"/>
      <c r="V71" s="401"/>
      <c r="W71" s="401"/>
    </row>
    <row r="72" spans="1:23" x14ac:dyDescent="0.25">
      <c r="A72" s="416" t="s">
        <v>441</v>
      </c>
      <c r="B72" s="414">
        <f>-($B$15+$B$16)*$B$18</f>
        <v>0</v>
      </c>
      <c r="C72" s="414">
        <v>0</v>
      </c>
      <c r="D72" s="414">
        <v>0</v>
      </c>
      <c r="E72" s="414">
        <v>0</v>
      </c>
      <c r="F72" s="414">
        <v>0</v>
      </c>
      <c r="G72" s="414">
        <v>0</v>
      </c>
      <c r="H72" s="414">
        <v>0</v>
      </c>
      <c r="I72" s="414">
        <v>0</v>
      </c>
      <c r="J72" s="414">
        <v>0</v>
      </c>
      <c r="K72" s="415">
        <v>0</v>
      </c>
    </row>
    <row r="73" spans="1:23" x14ac:dyDescent="0.25">
      <c r="A73" s="416" t="s">
        <v>442</v>
      </c>
      <c r="B73" s="414">
        <f t="shared" ref="B73:K73" si="26">B44-B45</f>
        <v>0</v>
      </c>
      <c r="C73" s="414">
        <f t="shared" si="26"/>
        <v>0</v>
      </c>
      <c r="D73" s="414">
        <f t="shared" si="26"/>
        <v>0</v>
      </c>
      <c r="E73" s="414">
        <f t="shared" si="26"/>
        <v>0</v>
      </c>
      <c r="F73" s="414">
        <f t="shared" si="26"/>
        <v>0</v>
      </c>
      <c r="G73" s="414">
        <f t="shared" si="26"/>
        <v>0</v>
      </c>
      <c r="H73" s="414">
        <f t="shared" si="26"/>
        <v>0</v>
      </c>
      <c r="I73" s="414">
        <f t="shared" si="26"/>
        <v>0</v>
      </c>
      <c r="J73" s="414">
        <f t="shared" si="26"/>
        <v>0</v>
      </c>
      <c r="K73" s="415">
        <f t="shared" si="26"/>
        <v>0</v>
      </c>
    </row>
    <row r="74" spans="1:23" s="366" customFormat="1" ht="14.25" x14ac:dyDescent="0.25">
      <c r="A74" s="426" t="s">
        <v>443</v>
      </c>
      <c r="B74" s="412" t="e">
        <f>SUM(B66:B73)</f>
        <v>#DIV/0!</v>
      </c>
      <c r="C74" s="412" t="e">
        <f t="shared" ref="C74:K74" si="27">SUM(C66:C73)</f>
        <v>#DIV/0!</v>
      </c>
      <c r="D74" s="412" t="e">
        <f t="shared" si="27"/>
        <v>#DIV/0!</v>
      </c>
      <c r="E74" s="412" t="e">
        <f t="shared" si="27"/>
        <v>#DIV/0!</v>
      </c>
      <c r="F74" s="412" t="e">
        <f t="shared" si="27"/>
        <v>#DIV/0!</v>
      </c>
      <c r="G74" s="412" t="e">
        <f t="shared" si="27"/>
        <v>#DIV/0!</v>
      </c>
      <c r="H74" s="412" t="e">
        <f t="shared" si="27"/>
        <v>#DIV/0!</v>
      </c>
      <c r="I74" s="412" t="e">
        <f t="shared" si="27"/>
        <v>#DIV/0!</v>
      </c>
      <c r="J74" s="412" t="e">
        <f t="shared" si="27"/>
        <v>#DIV/0!</v>
      </c>
      <c r="K74" s="413" t="e">
        <f t="shared" si="27"/>
        <v>#DIV/0!</v>
      </c>
    </row>
    <row r="75" spans="1:23" s="366" customFormat="1" ht="14.25" x14ac:dyDescent="0.25">
      <c r="A75" s="426" t="s">
        <v>444</v>
      </c>
      <c r="B75" s="412" t="e">
        <f>SUM($B$74:B74)</f>
        <v>#DIV/0!</v>
      </c>
      <c r="C75" s="412" t="e">
        <f>SUM($B$74:C74)</f>
        <v>#DIV/0!</v>
      </c>
      <c r="D75" s="412" t="e">
        <f>SUM($B$74:D74)</f>
        <v>#DIV/0!</v>
      </c>
      <c r="E75" s="412" t="e">
        <f>SUM($B$74:E74)</f>
        <v>#DIV/0!</v>
      </c>
      <c r="F75" s="412" t="e">
        <f>SUM($B$74:F74)</f>
        <v>#DIV/0!</v>
      </c>
      <c r="G75" s="412" t="e">
        <f>SUM($B$74:G74)</f>
        <v>#DIV/0!</v>
      </c>
      <c r="H75" s="412" t="e">
        <f>SUM($B$74:H74)</f>
        <v>#DIV/0!</v>
      </c>
      <c r="I75" s="412" t="e">
        <f>SUM($B$74:I74)</f>
        <v>#DIV/0!</v>
      </c>
      <c r="J75" s="412" t="e">
        <f>SUM($B$74:J74)</f>
        <v>#DIV/0!</v>
      </c>
      <c r="K75" s="413" t="e">
        <f>SUM($B$74:K74)</f>
        <v>#DIV/0!</v>
      </c>
    </row>
    <row r="76" spans="1:23" x14ac:dyDescent="0.25">
      <c r="A76" s="9" t="s">
        <v>445</v>
      </c>
      <c r="B76" s="427">
        <f t="shared" ref="B76:K76" si="28">1/POWER((1+$B$34),B64)</f>
        <v>0.94280904158206347</v>
      </c>
      <c r="C76" s="427" t="e">
        <f t="shared" si="28"/>
        <v>#DIV/0!</v>
      </c>
      <c r="D76" s="427" t="e">
        <f t="shared" si="28"/>
        <v>#DIV/0!</v>
      </c>
      <c r="E76" s="427" t="e">
        <f t="shared" si="28"/>
        <v>#DIV/0!</v>
      </c>
      <c r="F76" s="427" t="e">
        <f t="shared" si="28"/>
        <v>#DIV/0!</v>
      </c>
      <c r="G76" s="427" t="e">
        <f t="shared" si="28"/>
        <v>#DIV/0!</v>
      </c>
      <c r="H76" s="427" t="e">
        <f t="shared" si="28"/>
        <v>#DIV/0!</v>
      </c>
      <c r="I76" s="427" t="e">
        <f t="shared" si="28"/>
        <v>#DIV/0!</v>
      </c>
      <c r="J76" s="427" t="e">
        <f t="shared" si="28"/>
        <v>#DIV/0!</v>
      </c>
      <c r="K76" s="428" t="e">
        <f t="shared" si="28"/>
        <v>#DIV/0!</v>
      </c>
    </row>
    <row r="77" spans="1:23" s="366" customFormat="1" ht="14.25" x14ac:dyDescent="0.25">
      <c r="A77" s="429" t="s">
        <v>446</v>
      </c>
      <c r="B77" s="430" t="e">
        <f>B74*B76</f>
        <v>#DIV/0!</v>
      </c>
      <c r="C77" s="430" t="e">
        <f t="shared" ref="C77:K77" si="29">C74*C76</f>
        <v>#DIV/0!</v>
      </c>
      <c r="D77" s="430" t="e">
        <f t="shared" si="29"/>
        <v>#DIV/0!</v>
      </c>
      <c r="E77" s="430" t="e">
        <f t="shared" si="29"/>
        <v>#DIV/0!</v>
      </c>
      <c r="F77" s="430" t="e">
        <f t="shared" si="29"/>
        <v>#DIV/0!</v>
      </c>
      <c r="G77" s="430" t="e">
        <f t="shared" si="29"/>
        <v>#DIV/0!</v>
      </c>
      <c r="H77" s="430" t="e">
        <f t="shared" si="29"/>
        <v>#DIV/0!</v>
      </c>
      <c r="I77" s="430" t="e">
        <f t="shared" si="29"/>
        <v>#DIV/0!</v>
      </c>
      <c r="J77" s="430" t="e">
        <f t="shared" si="29"/>
        <v>#DIV/0!</v>
      </c>
      <c r="K77" s="431" t="e">
        <f t="shared" si="29"/>
        <v>#DIV/0!</v>
      </c>
      <c r="L77" s="432"/>
    </row>
    <row r="78" spans="1:23" s="366" customFormat="1" ht="14.25" x14ac:dyDescent="0.25">
      <c r="A78" s="429" t="s">
        <v>447</v>
      </c>
      <c r="B78" s="430" t="e">
        <f>SUM($B$77:B77)</f>
        <v>#DIV/0!</v>
      </c>
      <c r="C78" s="430" t="e">
        <f>SUM($B$77:C77)</f>
        <v>#DIV/0!</v>
      </c>
      <c r="D78" s="430" t="e">
        <f>SUM($B$77:D77)</f>
        <v>#DIV/0!</v>
      </c>
      <c r="E78" s="430" t="e">
        <f>SUM($B$77:E77)</f>
        <v>#DIV/0!</v>
      </c>
      <c r="F78" s="430" t="e">
        <f>SUM($B$77:F77)</f>
        <v>#DIV/0!</v>
      </c>
      <c r="G78" s="430" t="e">
        <f>SUM($B$77:G77)</f>
        <v>#DIV/0!</v>
      </c>
      <c r="H78" s="430" t="e">
        <f>SUM($B$77:H77)</f>
        <v>#DIV/0!</v>
      </c>
      <c r="I78" s="430" t="e">
        <f>SUM($B$77:I77)</f>
        <v>#DIV/0!</v>
      </c>
      <c r="J78" s="430" t="e">
        <f>SUM($B$77:J77)</f>
        <v>#DIV/0!</v>
      </c>
      <c r="K78" s="431" t="e">
        <f>SUM($B$77:K77)</f>
        <v>#DIV/0!</v>
      </c>
    </row>
    <row r="79" spans="1:23" s="366" customFormat="1" ht="14.25" x14ac:dyDescent="0.25">
      <c r="A79" s="429" t="s">
        <v>448</v>
      </c>
      <c r="B79" s="433">
        <f>IF((ISERR(IRR($B$74:B74))),0,IF(IRR($B$74:B74)&lt;0,0,IRR($B$74:B74)))</f>
        <v>0</v>
      </c>
      <c r="C79" s="433">
        <f>IF((ISERR(IRR($B$74:C74))),0,IF(IRR($B$74:C74)&lt;0,0,IRR($B$74:C74)))</f>
        <v>0</v>
      </c>
      <c r="D79" s="433">
        <f>IF((ISERR(IRR($B$74:D74))),0,IF(IRR($B$74:D74)&lt;0,0,IRR($B$74:D74)))</f>
        <v>0</v>
      </c>
      <c r="E79" s="433">
        <f>IF((ISERR(IRR($B$74:E74))),0,IF(IRR($B$74:E74)&lt;0,0,IRR($B$74:E74)))</f>
        <v>0</v>
      </c>
      <c r="F79" s="433">
        <f>IF((ISERR(IRR($B$74:F74))),0,IF(IRR($B$74:F74)&lt;0,0,IRR($B$74:F74)))</f>
        <v>0</v>
      </c>
      <c r="G79" s="433">
        <f>IF((ISERR(IRR($B$74:G74))),0,IF(IRR($B$74:G74)&lt;0,0,IRR($B$74:G74)))</f>
        <v>0</v>
      </c>
      <c r="H79" s="433">
        <f>IF((ISERR(IRR($B$74:H74))),0,IF(IRR($B$74:H74)&lt;0,0,IRR($B$74:H74)))</f>
        <v>0</v>
      </c>
      <c r="I79" s="433">
        <f>IF((ISERR(IRR($B$74:I74))),0,IF(IRR($B$74:I74)&lt;0,0,IRR($B$74:I74)))</f>
        <v>0</v>
      </c>
      <c r="J79" s="433">
        <f>IF((ISERR(IRR($B$74:J74))),0,IF(IRR($B$74:J74)&lt;0,0,IRR($B$74:J74)))</f>
        <v>0</v>
      </c>
      <c r="K79" s="434">
        <f>IF((ISERR(IRR($B$74:K74))),0,IF(IRR($B$74:K74)&lt;0,0,IRR($B$74:K74)))</f>
        <v>0</v>
      </c>
    </row>
    <row r="80" spans="1:23" s="366" customFormat="1" ht="14.25" x14ac:dyDescent="0.25">
      <c r="A80" s="429" t="s">
        <v>449</v>
      </c>
      <c r="B80" s="435" t="e">
        <f t="shared" ref="B80:K80" si="30">IF(AND(B75&gt;0,A75&lt;0),(B65-(B75/(B75-A75))),0)</f>
        <v>#DIV/0!</v>
      </c>
      <c r="C80" s="435" t="e">
        <f t="shared" si="30"/>
        <v>#DIV/0!</v>
      </c>
      <c r="D80" s="435" t="e">
        <f t="shared" si="30"/>
        <v>#DIV/0!</v>
      </c>
      <c r="E80" s="435" t="e">
        <f t="shared" si="30"/>
        <v>#DIV/0!</v>
      </c>
      <c r="F80" s="435" t="e">
        <f t="shared" si="30"/>
        <v>#DIV/0!</v>
      </c>
      <c r="G80" s="435" t="e">
        <f t="shared" si="30"/>
        <v>#DIV/0!</v>
      </c>
      <c r="H80" s="435" t="e">
        <f t="shared" si="30"/>
        <v>#DIV/0!</v>
      </c>
      <c r="I80" s="435" t="e">
        <f t="shared" si="30"/>
        <v>#DIV/0!</v>
      </c>
      <c r="J80" s="435" t="e">
        <f t="shared" si="30"/>
        <v>#DIV/0!</v>
      </c>
      <c r="K80" s="436" t="e">
        <f t="shared" si="30"/>
        <v>#DIV/0!</v>
      </c>
    </row>
    <row r="81" spans="1:11" s="366" customFormat="1" ht="15" thickBot="1" x14ac:dyDescent="0.3">
      <c r="A81" s="437" t="s">
        <v>450</v>
      </c>
      <c r="B81" s="438" t="e">
        <f>IF(AND(B78&gt;0,A78&lt;0),(B65-(B78/(B78-A78))),0)</f>
        <v>#DIV/0!</v>
      </c>
      <c r="C81" s="438" t="e">
        <f>IF(AND(C78&gt;0,B78&lt;0),(C65-(C78/(C78-B78))),0)</f>
        <v>#DIV/0!</v>
      </c>
      <c r="D81" s="438" t="e">
        <f t="shared" ref="D81:J81" si="31">IF(AND(D78&gt;0,C78&lt;0),(D65-(D78/(D78-C78))),0)</f>
        <v>#DIV/0!</v>
      </c>
      <c r="E81" s="438" t="e">
        <f t="shared" si="31"/>
        <v>#DIV/0!</v>
      </c>
      <c r="F81" s="438" t="e">
        <f t="shared" si="31"/>
        <v>#DIV/0!</v>
      </c>
      <c r="G81" s="438" t="e">
        <f t="shared" si="31"/>
        <v>#DIV/0!</v>
      </c>
      <c r="H81" s="438" t="e">
        <f t="shared" si="31"/>
        <v>#DIV/0!</v>
      </c>
      <c r="I81" s="438" t="e">
        <f t="shared" si="31"/>
        <v>#DIV/0!</v>
      </c>
      <c r="J81" s="438" t="e">
        <f t="shared" si="31"/>
        <v>#DIV/0!</v>
      </c>
      <c r="K81" s="439" t="e">
        <f>IF(AND(K78&gt;0,J78&lt;0),(K65-(K78/(K78-J78))),0)</f>
        <v>#DIV/0!</v>
      </c>
    </row>
    <row r="83" spans="1:11" ht="64.5" customHeight="1" x14ac:dyDescent="0.25">
      <c r="A83" s="962" t="s">
        <v>514</v>
      </c>
      <c r="B83" s="962"/>
      <c r="C83" s="962"/>
      <c r="D83" s="962"/>
      <c r="E83" s="962"/>
      <c r="F83" s="962"/>
      <c r="G83" s="962"/>
      <c r="H83" s="962"/>
      <c r="I83" s="962"/>
      <c r="J83" s="962"/>
      <c r="K83" s="962"/>
    </row>
    <row r="85" spans="1:11" x14ac:dyDescent="0.25">
      <c r="C85" s="440"/>
    </row>
  </sheetData>
  <mergeCells count="6">
    <mergeCell ref="A5:K5"/>
    <mergeCell ref="A83:K83"/>
    <mergeCell ref="D18:E18"/>
    <mergeCell ref="D19:E19"/>
    <mergeCell ref="D20:E20"/>
    <mergeCell ref="D21:E21"/>
  </mergeCells>
  <phoneticPr fontId="52" type="noConversion"/>
  <pageMargins left="0.7" right="0.7" top="0.75" bottom="0.75" header="0.3" footer="0.3"/>
  <pageSetup paperSize="9"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"/>
  <sheetViews>
    <sheetView zoomScaleNormal="80" workbookViewId="0">
      <selection activeCell="D25" sqref="D25"/>
    </sheetView>
  </sheetViews>
  <sheetFormatPr defaultRowHeight="15.75" x14ac:dyDescent="0.25"/>
  <cols>
    <col min="1" max="1" width="9" style="17"/>
    <col min="2" max="2" width="33" style="17" customWidth="1"/>
    <col min="3" max="3" width="9" style="17"/>
    <col min="4" max="4" width="11.25" style="17" customWidth="1"/>
    <col min="5" max="6" width="0" style="17" hidden="1" customWidth="1"/>
    <col min="7" max="7" width="16" style="17" customWidth="1"/>
    <col min="8" max="8" width="56.75" style="17" customWidth="1"/>
    <col min="9" max="12" width="9" style="17"/>
    <col min="13" max="13" width="13" style="17" customWidth="1"/>
    <col min="14" max="16384" width="9" style="17"/>
  </cols>
  <sheetData>
    <row r="2" spans="1:12" x14ac:dyDescent="0.25">
      <c r="H2" s="4" t="s">
        <v>345</v>
      </c>
    </row>
    <row r="3" spans="1:12" x14ac:dyDescent="0.25">
      <c r="H3" s="4" t="s">
        <v>119</v>
      </c>
    </row>
    <row r="4" spans="1:12" x14ac:dyDescent="0.25">
      <c r="H4" s="4" t="s">
        <v>137</v>
      </c>
    </row>
    <row r="5" spans="1:12" x14ac:dyDescent="0.25">
      <c r="H5" s="4"/>
    </row>
    <row r="6" spans="1:12" ht="15.75" customHeight="1" x14ac:dyDescent="0.25">
      <c r="A6" s="965" t="s">
        <v>775</v>
      </c>
      <c r="B6" s="965"/>
      <c r="C6" s="965"/>
      <c r="D6" s="965"/>
      <c r="E6" s="965"/>
      <c r="F6" s="965"/>
      <c r="G6" s="965"/>
      <c r="H6" s="965"/>
      <c r="I6" s="142"/>
      <c r="J6" s="142"/>
      <c r="K6" s="142"/>
      <c r="L6" s="142"/>
    </row>
    <row r="7" spans="1:12" ht="15.75" customHeight="1" x14ac:dyDescent="0.25">
      <c r="A7" s="142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</row>
    <row r="8" spans="1:12" x14ac:dyDescent="0.25">
      <c r="H8" s="4" t="s">
        <v>120</v>
      </c>
    </row>
    <row r="9" spans="1:12" x14ac:dyDescent="0.25">
      <c r="H9" s="4" t="s">
        <v>121</v>
      </c>
    </row>
    <row r="10" spans="1:12" x14ac:dyDescent="0.25">
      <c r="H10" s="4"/>
    </row>
    <row r="11" spans="1:12" x14ac:dyDescent="0.25">
      <c r="H11" s="234" t="s">
        <v>122</v>
      </c>
    </row>
    <row r="12" spans="1:12" x14ac:dyDescent="0.25">
      <c r="H12" s="4" t="s">
        <v>123</v>
      </c>
    </row>
    <row r="13" spans="1:12" x14ac:dyDescent="0.25">
      <c r="H13" s="4" t="s">
        <v>124</v>
      </c>
    </row>
    <row r="15" spans="1:12" x14ac:dyDescent="0.25">
      <c r="A15" s="143"/>
      <c r="L15" s="144"/>
    </row>
    <row r="16" spans="1:12" x14ac:dyDescent="0.25">
      <c r="A16" s="17" t="s">
        <v>746</v>
      </c>
      <c r="L16" s="144"/>
    </row>
    <row r="17" spans="1:12" x14ac:dyDescent="0.25">
      <c r="L17" s="144"/>
    </row>
    <row r="18" spans="1:12" x14ac:dyDescent="0.25">
      <c r="A18" s="966" t="s">
        <v>776</v>
      </c>
      <c r="B18" s="966"/>
      <c r="C18" s="967"/>
      <c r="D18" s="967"/>
      <c r="E18" s="967"/>
      <c r="F18" s="967"/>
      <c r="G18" s="967"/>
      <c r="H18" s="967"/>
      <c r="I18" s="967"/>
      <c r="J18" s="967"/>
      <c r="L18" s="144"/>
    </row>
    <row r="19" spans="1:12" ht="16.5" thickBot="1" x14ac:dyDescent="0.3">
      <c r="A19" s="197"/>
      <c r="B19" s="197"/>
      <c r="C19" s="198"/>
      <c r="D19" s="198"/>
      <c r="E19" s="198"/>
      <c r="F19" s="198"/>
      <c r="G19" s="198"/>
      <c r="H19" s="198"/>
      <c r="I19" s="198"/>
      <c r="J19" s="198"/>
      <c r="L19" s="144"/>
    </row>
    <row r="20" spans="1:12" ht="28.5" customHeight="1" x14ac:dyDescent="0.25">
      <c r="A20" s="971" t="s">
        <v>622</v>
      </c>
      <c r="B20" s="974" t="s">
        <v>518</v>
      </c>
      <c r="C20" s="968" t="s">
        <v>91</v>
      </c>
      <c r="D20" s="968"/>
      <c r="E20" s="968"/>
      <c r="F20" s="968"/>
      <c r="G20" s="977" t="s">
        <v>777</v>
      </c>
      <c r="H20" s="980" t="s">
        <v>778</v>
      </c>
    </row>
    <row r="21" spans="1:12" ht="28.5" customHeight="1" x14ac:dyDescent="0.25">
      <c r="A21" s="972"/>
      <c r="B21" s="975"/>
      <c r="C21" s="969"/>
      <c r="D21" s="969"/>
      <c r="E21" s="969"/>
      <c r="F21" s="969"/>
      <c r="G21" s="978"/>
      <c r="H21" s="981"/>
    </row>
    <row r="22" spans="1:12" ht="31.5" x14ac:dyDescent="0.25">
      <c r="A22" s="973"/>
      <c r="B22" s="976"/>
      <c r="C22" s="145" t="s">
        <v>779</v>
      </c>
      <c r="D22" s="145" t="s">
        <v>780</v>
      </c>
      <c r="E22" s="145" t="s">
        <v>779</v>
      </c>
      <c r="F22" s="145" t="s">
        <v>780</v>
      </c>
      <c r="G22" s="979"/>
      <c r="H22" s="982"/>
    </row>
    <row r="23" spans="1:12" x14ac:dyDescent="0.25">
      <c r="A23" s="27">
        <v>1</v>
      </c>
      <c r="B23" s="25">
        <v>2</v>
      </c>
      <c r="C23" s="145">
        <v>3</v>
      </c>
      <c r="D23" s="145">
        <v>4</v>
      </c>
      <c r="E23" s="145"/>
      <c r="F23" s="145"/>
      <c r="G23" s="255">
        <v>5</v>
      </c>
      <c r="H23" s="26">
        <v>6</v>
      </c>
    </row>
    <row r="24" spans="1:12" x14ac:dyDescent="0.25">
      <c r="A24" s="256">
        <v>1</v>
      </c>
      <c r="B24" s="146"/>
      <c r="C24" s="146"/>
      <c r="D24" s="146"/>
      <c r="E24" s="146"/>
      <c r="F24" s="146"/>
      <c r="G24" s="146"/>
      <c r="H24" s="11"/>
    </row>
    <row r="25" spans="1:12" x14ac:dyDescent="0.25">
      <c r="A25" s="256">
        <v>2</v>
      </c>
      <c r="B25" s="146"/>
      <c r="C25" s="146"/>
      <c r="D25" s="146"/>
      <c r="E25" s="146"/>
      <c r="F25" s="146"/>
      <c r="G25" s="146"/>
      <c r="H25" s="11"/>
    </row>
    <row r="26" spans="1:12" s="36" customFormat="1" ht="16.5" thickBot="1" x14ac:dyDescent="0.3">
      <c r="A26" s="147">
        <v>3</v>
      </c>
      <c r="B26" s="148"/>
      <c r="C26" s="148"/>
      <c r="D26" s="148"/>
      <c r="E26" s="148"/>
      <c r="F26" s="148"/>
      <c r="G26" s="148"/>
      <c r="H26" s="34"/>
    </row>
    <row r="27" spans="1:12" s="36" customFormat="1" x14ac:dyDescent="0.25">
      <c r="A27" s="149"/>
      <c r="B27" s="149"/>
      <c r="C27" s="149"/>
      <c r="D27" s="149"/>
      <c r="E27" s="149"/>
      <c r="F27" s="149"/>
      <c r="G27" s="149"/>
    </row>
    <row r="28" spans="1:12" s="36" customFormat="1" x14ac:dyDescent="0.25">
      <c r="A28" s="970" t="s">
        <v>519</v>
      </c>
      <c r="B28" s="970"/>
      <c r="C28" s="970"/>
      <c r="D28" s="970"/>
      <c r="E28" s="970"/>
      <c r="F28" s="970"/>
      <c r="G28" s="970"/>
      <c r="H28" s="970"/>
    </row>
    <row r="29" spans="1:12" x14ac:dyDescent="0.25">
      <c r="A29" s="36"/>
      <c r="B29" s="964"/>
      <c r="C29" s="964"/>
      <c r="D29" s="150"/>
      <c r="E29" s="150"/>
      <c r="F29" s="151"/>
      <c r="G29" s="152"/>
    </row>
  </sheetData>
  <mergeCells count="9">
    <mergeCell ref="B29:C29"/>
    <mergeCell ref="A6:H6"/>
    <mergeCell ref="A18:J18"/>
    <mergeCell ref="C20:F21"/>
    <mergeCell ref="A28:H28"/>
    <mergeCell ref="A20:A22"/>
    <mergeCell ref="B20:B22"/>
    <mergeCell ref="G20:G22"/>
    <mergeCell ref="H20:H22"/>
  </mergeCells>
  <phoneticPr fontId="52" type="noConversion"/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8"/>
  <sheetViews>
    <sheetView topLeftCell="A13" workbookViewId="0">
      <selection activeCell="D25" sqref="D25"/>
    </sheetView>
  </sheetViews>
  <sheetFormatPr defaultRowHeight="15.75" x14ac:dyDescent="0.25"/>
  <cols>
    <col min="1" max="1" width="17.75" style="1" customWidth="1"/>
    <col min="2" max="2" width="57.375" style="1" customWidth="1"/>
    <col min="3" max="3" width="16.375" style="1" customWidth="1"/>
    <col min="4" max="16384" width="9" style="1"/>
  </cols>
  <sheetData>
    <row r="2" spans="1:16" x14ac:dyDescent="0.25">
      <c r="C2" s="4" t="s">
        <v>346</v>
      </c>
    </row>
    <row r="3" spans="1:16" x14ac:dyDescent="0.25">
      <c r="C3" s="4" t="s">
        <v>119</v>
      </c>
    </row>
    <row r="4" spans="1:16" x14ac:dyDescent="0.25">
      <c r="C4" s="4" t="s">
        <v>137</v>
      </c>
    </row>
    <row r="5" spans="1:16" x14ac:dyDescent="0.25">
      <c r="C5" s="4"/>
    </row>
    <row r="6" spans="1:16" ht="42.75" customHeight="1" x14ac:dyDescent="0.25">
      <c r="A6" s="985" t="s">
        <v>781</v>
      </c>
      <c r="B6" s="985"/>
      <c r="C6" s="98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C7" s="4"/>
    </row>
    <row r="8" spans="1:16" x14ac:dyDescent="0.25">
      <c r="C8" s="4" t="s">
        <v>120</v>
      </c>
    </row>
    <row r="9" spans="1:16" x14ac:dyDescent="0.25">
      <c r="C9" s="4" t="s">
        <v>121</v>
      </c>
    </row>
    <row r="10" spans="1:16" x14ac:dyDescent="0.25">
      <c r="C10" s="4"/>
    </row>
    <row r="11" spans="1:16" x14ac:dyDescent="0.25">
      <c r="C11" s="234" t="s">
        <v>122</v>
      </c>
    </row>
    <row r="12" spans="1:16" x14ac:dyDescent="0.25">
      <c r="C12" s="4" t="s">
        <v>123</v>
      </c>
    </row>
    <row r="13" spans="1:16" x14ac:dyDescent="0.25">
      <c r="C13" s="4" t="s">
        <v>124</v>
      </c>
    </row>
    <row r="15" spans="1:16" ht="16.5" thickBot="1" x14ac:dyDescent="0.3"/>
    <row r="16" spans="1:16" ht="21.75" customHeight="1" thickBot="1" x14ac:dyDescent="0.3">
      <c r="A16" s="153" t="s">
        <v>782</v>
      </c>
      <c r="B16" s="3" t="s">
        <v>783</v>
      </c>
      <c r="C16" s="154" t="s">
        <v>784</v>
      </c>
    </row>
    <row r="17" spans="1:3" x14ac:dyDescent="0.25">
      <c r="A17" s="155" t="s">
        <v>623</v>
      </c>
      <c r="B17" s="986" t="s">
        <v>785</v>
      </c>
      <c r="C17" s="987"/>
    </row>
    <row r="18" spans="1:3" x14ac:dyDescent="0.25">
      <c r="A18" s="156" t="s">
        <v>624</v>
      </c>
      <c r="B18" s="157" t="s">
        <v>786</v>
      </c>
      <c r="C18" s="30" t="s">
        <v>787</v>
      </c>
    </row>
    <row r="19" spans="1:3" ht="31.5" x14ac:dyDescent="0.25">
      <c r="A19" s="156" t="s">
        <v>625</v>
      </c>
      <c r="B19" s="157" t="s">
        <v>788</v>
      </c>
      <c r="C19" s="30" t="s">
        <v>789</v>
      </c>
    </row>
    <row r="20" spans="1:3" x14ac:dyDescent="0.25">
      <c r="A20" s="156" t="s">
        <v>626</v>
      </c>
      <c r="B20" s="988" t="s">
        <v>790</v>
      </c>
      <c r="C20" s="989"/>
    </row>
    <row r="21" spans="1:3" x14ac:dyDescent="0.25">
      <c r="A21" s="156" t="s">
        <v>627</v>
      </c>
      <c r="B21" s="158" t="s">
        <v>791</v>
      </c>
      <c r="C21" s="30" t="s">
        <v>792</v>
      </c>
    </row>
    <row r="22" spans="1:3" x14ac:dyDescent="0.25">
      <c r="A22" s="156" t="s">
        <v>628</v>
      </c>
      <c r="B22" s="158" t="s">
        <v>793</v>
      </c>
      <c r="C22" s="30" t="s">
        <v>789</v>
      </c>
    </row>
    <row r="23" spans="1:3" ht="31.5" customHeight="1" x14ac:dyDescent="0.25">
      <c r="A23" s="156" t="s">
        <v>629</v>
      </c>
      <c r="B23" s="158" t="s">
        <v>794</v>
      </c>
      <c r="C23" s="30" t="s">
        <v>792</v>
      </c>
    </row>
    <row r="24" spans="1:3" ht="31.5" customHeight="1" x14ac:dyDescent="0.25">
      <c r="A24" s="156" t="s">
        <v>630</v>
      </c>
      <c r="B24" s="158" t="s">
        <v>795</v>
      </c>
      <c r="C24" s="30" t="s">
        <v>789</v>
      </c>
    </row>
    <row r="25" spans="1:3" ht="31.5" x14ac:dyDescent="0.25">
      <c r="A25" s="156" t="s">
        <v>676</v>
      </c>
      <c r="B25" s="157" t="s">
        <v>796</v>
      </c>
      <c r="C25" s="30" t="s">
        <v>792</v>
      </c>
    </row>
    <row r="26" spans="1:3" ht="34.5" customHeight="1" x14ac:dyDescent="0.25">
      <c r="A26" s="156" t="s">
        <v>731</v>
      </c>
      <c r="B26" s="157" t="s">
        <v>797</v>
      </c>
      <c r="C26" s="30" t="s">
        <v>792</v>
      </c>
    </row>
    <row r="27" spans="1:3" x14ac:dyDescent="0.25">
      <c r="A27" s="156">
        <v>3</v>
      </c>
      <c r="B27" s="983" t="s">
        <v>798</v>
      </c>
      <c r="C27" s="984"/>
    </row>
    <row r="28" spans="1:3" ht="31.5" x14ac:dyDescent="0.25">
      <c r="A28" s="156" t="s">
        <v>799</v>
      </c>
      <c r="B28" s="157" t="s">
        <v>800</v>
      </c>
      <c r="C28" s="30" t="s">
        <v>792</v>
      </c>
    </row>
    <row r="29" spans="1:3" ht="31.5" x14ac:dyDescent="0.25">
      <c r="A29" s="156" t="s">
        <v>801</v>
      </c>
      <c r="B29" s="157" t="s">
        <v>802</v>
      </c>
      <c r="C29" s="30" t="s">
        <v>792</v>
      </c>
    </row>
    <row r="30" spans="1:3" ht="24.75" customHeight="1" x14ac:dyDescent="0.25">
      <c r="A30" s="156" t="s">
        <v>803</v>
      </c>
      <c r="B30" s="157" t="s">
        <v>804</v>
      </c>
      <c r="C30" s="30" t="s">
        <v>792</v>
      </c>
    </row>
    <row r="31" spans="1:3" x14ac:dyDescent="0.25">
      <c r="A31" s="156" t="s">
        <v>805</v>
      </c>
      <c r="B31" s="157" t="s">
        <v>806</v>
      </c>
      <c r="C31" s="30" t="s">
        <v>792</v>
      </c>
    </row>
    <row r="32" spans="1:3" x14ac:dyDescent="0.25">
      <c r="A32" s="156">
        <v>4</v>
      </c>
      <c r="B32" s="983" t="s">
        <v>807</v>
      </c>
      <c r="C32" s="984"/>
    </row>
    <row r="33" spans="1:3" x14ac:dyDescent="0.25">
      <c r="A33" s="156" t="s">
        <v>631</v>
      </c>
      <c r="B33" s="157" t="s">
        <v>808</v>
      </c>
      <c r="C33" s="30" t="s">
        <v>789</v>
      </c>
    </row>
    <row r="34" spans="1:3" ht="47.25" x14ac:dyDescent="0.25">
      <c r="A34" s="156" t="s">
        <v>632</v>
      </c>
      <c r="B34" s="157" t="s">
        <v>809</v>
      </c>
      <c r="C34" s="30" t="s">
        <v>789</v>
      </c>
    </row>
    <row r="35" spans="1:3" x14ac:dyDescent="0.25">
      <c r="A35" s="156" t="s">
        <v>633</v>
      </c>
      <c r="B35" s="157" t="s">
        <v>810</v>
      </c>
      <c r="C35" s="30" t="s">
        <v>792</v>
      </c>
    </row>
    <row r="36" spans="1:3" ht="31.5" x14ac:dyDescent="0.25">
      <c r="A36" s="156" t="s">
        <v>697</v>
      </c>
      <c r="B36" s="157" t="s">
        <v>811</v>
      </c>
      <c r="C36" s="30" t="s">
        <v>792</v>
      </c>
    </row>
    <row r="37" spans="1:3" x14ac:dyDescent="0.25">
      <c r="A37" s="156" t="s">
        <v>698</v>
      </c>
      <c r="B37" s="157" t="s">
        <v>812</v>
      </c>
      <c r="C37" s="30" t="s">
        <v>789</v>
      </c>
    </row>
    <row r="38" spans="1:3" x14ac:dyDescent="0.25">
      <c r="A38" s="156" t="s">
        <v>699</v>
      </c>
      <c r="B38" s="157" t="s">
        <v>0</v>
      </c>
      <c r="C38" s="30" t="s">
        <v>789</v>
      </c>
    </row>
    <row r="39" spans="1:3" x14ac:dyDescent="0.25">
      <c r="A39" s="156">
        <v>5</v>
      </c>
      <c r="B39" s="983" t="s">
        <v>1</v>
      </c>
      <c r="C39" s="984"/>
    </row>
    <row r="40" spans="1:3" x14ac:dyDescent="0.25">
      <c r="A40" s="156" t="s">
        <v>634</v>
      </c>
      <c r="B40" s="157" t="s">
        <v>2</v>
      </c>
      <c r="C40" s="159" t="s">
        <v>792</v>
      </c>
    </row>
    <row r="41" spans="1:3" ht="31.5" x14ac:dyDescent="0.25">
      <c r="A41" s="156" t="s">
        <v>635</v>
      </c>
      <c r="B41" s="157" t="s">
        <v>3</v>
      </c>
      <c r="C41" s="159" t="s">
        <v>792</v>
      </c>
    </row>
    <row r="42" spans="1:3" ht="31.5" x14ac:dyDescent="0.25">
      <c r="A42" s="156" t="s">
        <v>702</v>
      </c>
      <c r="B42" s="157" t="s">
        <v>4</v>
      </c>
      <c r="C42" s="30" t="s">
        <v>789</v>
      </c>
    </row>
    <row r="43" spans="1:3" ht="31.5" x14ac:dyDescent="0.25">
      <c r="A43" s="156" t="s">
        <v>5</v>
      </c>
      <c r="B43" s="157" t="s">
        <v>6</v>
      </c>
      <c r="C43" s="30" t="s">
        <v>792</v>
      </c>
    </row>
    <row r="44" spans="1:3" ht="31.5" x14ac:dyDescent="0.25">
      <c r="A44" s="156" t="s">
        <v>7</v>
      </c>
      <c r="B44" s="157" t="s">
        <v>8</v>
      </c>
      <c r="C44" s="30" t="s">
        <v>789</v>
      </c>
    </row>
    <row r="45" spans="1:3" ht="31.5" x14ac:dyDescent="0.25">
      <c r="A45" s="156" t="s">
        <v>9</v>
      </c>
      <c r="B45" s="157" t="s">
        <v>10</v>
      </c>
      <c r="C45" s="30" t="s">
        <v>789</v>
      </c>
    </row>
    <row r="47" spans="1:3" x14ac:dyDescent="0.25">
      <c r="A47" s="156">
        <v>6</v>
      </c>
      <c r="B47" s="983" t="s">
        <v>11</v>
      </c>
      <c r="C47" s="984"/>
    </row>
    <row r="48" spans="1:3" ht="31.5" x14ac:dyDescent="0.25">
      <c r="A48" s="156" t="s">
        <v>771</v>
      </c>
      <c r="B48" s="157" t="s">
        <v>12</v>
      </c>
      <c r="C48" s="30" t="s">
        <v>789</v>
      </c>
    </row>
    <row r="49" spans="1:3" x14ac:dyDescent="0.25">
      <c r="A49" s="156" t="s">
        <v>772</v>
      </c>
      <c r="B49" s="157" t="s">
        <v>13</v>
      </c>
      <c r="C49" s="30" t="s">
        <v>789</v>
      </c>
    </row>
    <row r="50" spans="1:3" ht="31.5" x14ac:dyDescent="0.25">
      <c r="A50" s="156" t="s">
        <v>773</v>
      </c>
      <c r="B50" s="157" t="s">
        <v>14</v>
      </c>
      <c r="C50" s="30" t="s">
        <v>792</v>
      </c>
    </row>
    <row r="51" spans="1:3" ht="63.75" thickBot="1" x14ac:dyDescent="0.3">
      <c r="A51" s="160" t="s">
        <v>774</v>
      </c>
      <c r="B51" s="161" t="s">
        <v>15</v>
      </c>
      <c r="C51" s="32" t="s">
        <v>792</v>
      </c>
    </row>
    <row r="54" spans="1:3" ht="33" customHeight="1" x14ac:dyDescent="0.25">
      <c r="A54" s="985" t="s">
        <v>16</v>
      </c>
      <c r="B54" s="985"/>
      <c r="C54" s="985"/>
    </row>
    <row r="55" spans="1:3" ht="16.5" thickBot="1" x14ac:dyDescent="0.3"/>
    <row r="56" spans="1:3" ht="16.5" thickBot="1" x14ac:dyDescent="0.3">
      <c r="A56" s="162" t="s">
        <v>621</v>
      </c>
      <c r="B56" s="163" t="s">
        <v>783</v>
      </c>
      <c r="C56" s="164" t="s">
        <v>784</v>
      </c>
    </row>
    <row r="57" spans="1:3" x14ac:dyDescent="0.25">
      <c r="A57" s="155">
        <v>1</v>
      </c>
      <c r="B57" s="165" t="s">
        <v>17</v>
      </c>
      <c r="C57" s="166"/>
    </row>
    <row r="58" spans="1:3" x14ac:dyDescent="0.25">
      <c r="A58" s="156" t="s">
        <v>624</v>
      </c>
      <c r="B58" s="167" t="s">
        <v>18</v>
      </c>
      <c r="C58" s="30" t="s">
        <v>792</v>
      </c>
    </row>
    <row r="59" spans="1:3" x14ac:dyDescent="0.25">
      <c r="A59" s="156" t="s">
        <v>625</v>
      </c>
      <c r="B59" s="167" t="s">
        <v>19</v>
      </c>
      <c r="C59" s="30" t="s">
        <v>792</v>
      </c>
    </row>
    <row r="60" spans="1:3" x14ac:dyDescent="0.25">
      <c r="A60" s="156" t="s">
        <v>636</v>
      </c>
      <c r="B60" s="157" t="s">
        <v>20</v>
      </c>
      <c r="C60" s="30" t="s">
        <v>792</v>
      </c>
    </row>
    <row r="61" spans="1:3" ht="31.5" x14ac:dyDescent="0.25">
      <c r="A61" s="156" t="s">
        <v>653</v>
      </c>
      <c r="B61" s="157" t="s">
        <v>21</v>
      </c>
      <c r="C61" s="30" t="s">
        <v>792</v>
      </c>
    </row>
    <row r="62" spans="1:3" x14ac:dyDescent="0.25">
      <c r="A62" s="156" t="s">
        <v>22</v>
      </c>
      <c r="B62" s="157" t="s">
        <v>23</v>
      </c>
      <c r="C62" s="30" t="s">
        <v>792</v>
      </c>
    </row>
    <row r="63" spans="1:3" x14ac:dyDescent="0.25">
      <c r="A63" s="156" t="s">
        <v>24</v>
      </c>
      <c r="B63" s="157" t="s">
        <v>25</v>
      </c>
      <c r="C63" s="30" t="s">
        <v>789</v>
      </c>
    </row>
    <row r="64" spans="1:3" x14ac:dyDescent="0.25">
      <c r="A64" s="156">
        <v>2</v>
      </c>
      <c r="B64" s="168" t="s">
        <v>798</v>
      </c>
      <c r="C64" s="169"/>
    </row>
    <row r="65" spans="1:3" x14ac:dyDescent="0.25">
      <c r="A65" s="156" t="s">
        <v>627</v>
      </c>
      <c r="B65" s="157" t="s">
        <v>26</v>
      </c>
      <c r="C65" s="30" t="s">
        <v>792</v>
      </c>
    </row>
    <row r="66" spans="1:3" ht="31.5" x14ac:dyDescent="0.25">
      <c r="A66" s="156" t="s">
        <v>628</v>
      </c>
      <c r="B66" s="157" t="s">
        <v>27</v>
      </c>
      <c r="C66" s="30" t="s">
        <v>792</v>
      </c>
    </row>
    <row r="67" spans="1:3" x14ac:dyDescent="0.25">
      <c r="A67" s="156" t="s">
        <v>629</v>
      </c>
      <c r="B67" s="157" t="s">
        <v>28</v>
      </c>
      <c r="C67" s="30" t="s">
        <v>792</v>
      </c>
    </row>
    <row r="68" spans="1:3" ht="31.5" x14ac:dyDescent="0.25">
      <c r="A68" s="156">
        <v>3</v>
      </c>
      <c r="B68" s="168" t="s">
        <v>29</v>
      </c>
      <c r="C68" s="169" t="s">
        <v>30</v>
      </c>
    </row>
    <row r="69" spans="1:3" ht="30.75" customHeight="1" x14ac:dyDescent="0.25">
      <c r="A69" s="156" t="s">
        <v>799</v>
      </c>
      <c r="B69" s="157" t="s">
        <v>31</v>
      </c>
      <c r="C69" s="30" t="s">
        <v>789</v>
      </c>
    </row>
    <row r="70" spans="1:3" x14ac:dyDescent="0.25">
      <c r="A70" s="156" t="s">
        <v>801</v>
      </c>
      <c r="B70" s="157" t="s">
        <v>32</v>
      </c>
      <c r="C70" s="30" t="s">
        <v>792</v>
      </c>
    </row>
    <row r="71" spans="1:3" x14ac:dyDescent="0.25">
      <c r="A71" s="156" t="s">
        <v>803</v>
      </c>
      <c r="B71" s="157" t="s">
        <v>33</v>
      </c>
      <c r="C71" s="30" t="s">
        <v>789</v>
      </c>
    </row>
    <row r="72" spans="1:3" x14ac:dyDescent="0.25">
      <c r="A72" s="156" t="s">
        <v>34</v>
      </c>
      <c r="B72" s="157" t="s">
        <v>35</v>
      </c>
      <c r="C72" s="30" t="s">
        <v>789</v>
      </c>
    </row>
    <row r="73" spans="1:3" x14ac:dyDescent="0.25">
      <c r="A73" s="156" t="s">
        <v>36</v>
      </c>
      <c r="B73" s="157" t="s">
        <v>37</v>
      </c>
      <c r="C73" s="30" t="s">
        <v>792</v>
      </c>
    </row>
    <row r="74" spans="1:3" x14ac:dyDescent="0.25">
      <c r="A74" s="156">
        <v>4</v>
      </c>
      <c r="B74" s="168" t="s">
        <v>11</v>
      </c>
      <c r="C74" s="169"/>
    </row>
    <row r="75" spans="1:3" x14ac:dyDescent="0.25">
      <c r="A75" s="156" t="s">
        <v>631</v>
      </c>
      <c r="B75" s="157" t="s">
        <v>38</v>
      </c>
      <c r="C75" s="30" t="s">
        <v>789</v>
      </c>
    </row>
    <row r="76" spans="1:3" ht="31.5" x14ac:dyDescent="0.25">
      <c r="A76" s="156" t="s">
        <v>632</v>
      </c>
      <c r="B76" s="157" t="s">
        <v>39</v>
      </c>
      <c r="C76" s="30" t="s">
        <v>792</v>
      </c>
    </row>
    <row r="77" spans="1:3" ht="16.5" thickBot="1" x14ac:dyDescent="0.3">
      <c r="A77" s="160" t="s">
        <v>633</v>
      </c>
      <c r="B77" s="161" t="s">
        <v>40</v>
      </c>
      <c r="C77" s="32" t="s">
        <v>792</v>
      </c>
    </row>
    <row r="78" spans="1:3" ht="16.5" thickBot="1" x14ac:dyDescent="0.3">
      <c r="A78" s="160" t="s">
        <v>697</v>
      </c>
      <c r="B78" s="161" t="s">
        <v>41</v>
      </c>
      <c r="C78" s="32" t="s">
        <v>792</v>
      </c>
    </row>
  </sheetData>
  <mergeCells count="8">
    <mergeCell ref="B47:C47"/>
    <mergeCell ref="A54:C54"/>
    <mergeCell ref="A6:C6"/>
    <mergeCell ref="B17:C17"/>
    <mergeCell ref="B20:C20"/>
    <mergeCell ref="B27:C27"/>
    <mergeCell ref="B32:C32"/>
    <mergeCell ref="B39:C39"/>
  </mergeCells>
  <phoneticPr fontId="52" type="noConversion"/>
  <pageMargins left="0.7" right="0.7" top="0.75" bottom="0.75" header="0.3" footer="0.3"/>
  <pageSetup paperSize="9" scale="8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opLeftCell="A48" zoomScaleNormal="80" workbookViewId="0">
      <selection activeCell="D25" sqref="D25"/>
    </sheetView>
  </sheetViews>
  <sheetFormatPr defaultRowHeight="15.75" x14ac:dyDescent="0.25"/>
  <cols>
    <col min="1" max="1" width="7" style="1" customWidth="1"/>
    <col min="2" max="2" width="51.75" style="1" customWidth="1"/>
    <col min="3" max="5" width="12.75" style="1" customWidth="1"/>
  </cols>
  <sheetData>
    <row r="1" spans="1:6" x14ac:dyDescent="0.25">
      <c r="E1" s="4"/>
    </row>
    <row r="2" spans="1:6" x14ac:dyDescent="0.25">
      <c r="E2" s="4" t="s">
        <v>379</v>
      </c>
    </row>
    <row r="3" spans="1:6" x14ac:dyDescent="0.25">
      <c r="E3" s="4" t="s">
        <v>119</v>
      </c>
    </row>
    <row r="4" spans="1:6" x14ac:dyDescent="0.25">
      <c r="E4" s="4" t="s">
        <v>137</v>
      </c>
    </row>
    <row r="5" spans="1:6" x14ac:dyDescent="0.25">
      <c r="E5" s="4"/>
    </row>
    <row r="6" spans="1:6" ht="33" customHeight="1" x14ac:dyDescent="0.25">
      <c r="A6" s="990" t="s">
        <v>319</v>
      </c>
      <c r="B6" s="990"/>
      <c r="C6" s="990"/>
      <c r="D6" s="990"/>
      <c r="E6" s="990"/>
    </row>
    <row r="7" spans="1:6" ht="33" customHeight="1" x14ac:dyDescent="0.25">
      <c r="A7" s="346"/>
      <c r="B7" s="346"/>
      <c r="C7" s="346"/>
      <c r="D7" s="346"/>
      <c r="E7" s="346"/>
    </row>
    <row r="8" spans="1:6" x14ac:dyDescent="0.25">
      <c r="E8" s="4" t="s">
        <v>120</v>
      </c>
    </row>
    <row r="9" spans="1:6" x14ac:dyDescent="0.25">
      <c r="E9" s="4" t="s">
        <v>526</v>
      </c>
    </row>
    <row r="10" spans="1:6" x14ac:dyDescent="0.25">
      <c r="E10" s="4"/>
    </row>
    <row r="11" spans="1:6" x14ac:dyDescent="0.25">
      <c r="E11" s="234" t="s">
        <v>522</v>
      </c>
    </row>
    <row r="12" spans="1:6" x14ac:dyDescent="0.25">
      <c r="E12" s="4"/>
    </row>
    <row r="13" spans="1:6" x14ac:dyDescent="0.25">
      <c r="E13" s="4" t="s">
        <v>124</v>
      </c>
    </row>
    <row r="14" spans="1:6" x14ac:dyDescent="0.25">
      <c r="E14" s="4"/>
    </row>
    <row r="15" spans="1:6" ht="16.5" thickBot="1" x14ac:dyDescent="0.3">
      <c r="E15" s="4" t="s">
        <v>714</v>
      </c>
    </row>
    <row r="16" spans="1:6" x14ac:dyDescent="0.25">
      <c r="A16" s="991" t="s">
        <v>621</v>
      </c>
      <c r="B16" s="993" t="s">
        <v>685</v>
      </c>
      <c r="C16" s="237" t="s">
        <v>133</v>
      </c>
      <c r="D16" s="237" t="s">
        <v>134</v>
      </c>
      <c r="E16" s="233" t="s">
        <v>135</v>
      </c>
      <c r="F16" s="37"/>
    </row>
    <row r="17" spans="1:6" x14ac:dyDescent="0.25">
      <c r="A17" s="992"/>
      <c r="B17" s="994"/>
      <c r="C17" s="994" t="s">
        <v>686</v>
      </c>
      <c r="D17" s="994" t="s">
        <v>686</v>
      </c>
      <c r="E17" s="995" t="s">
        <v>686</v>
      </c>
      <c r="F17" s="37"/>
    </row>
    <row r="18" spans="1:6" x14ac:dyDescent="0.25">
      <c r="A18" s="992"/>
      <c r="B18" s="994"/>
      <c r="C18" s="994"/>
      <c r="D18" s="994"/>
      <c r="E18" s="995"/>
      <c r="F18" s="37"/>
    </row>
    <row r="19" spans="1:6" s="52" customFormat="1" ht="16.5" thickBot="1" x14ac:dyDescent="0.3">
      <c r="A19" s="238">
        <v>1</v>
      </c>
      <c r="B19" s="182">
        <v>2</v>
      </c>
      <c r="C19" s="182">
        <v>3</v>
      </c>
      <c r="D19" s="182">
        <v>4</v>
      </c>
      <c r="E19" s="239">
        <v>5</v>
      </c>
      <c r="F19" s="51"/>
    </row>
    <row r="20" spans="1:6" s="52" customFormat="1" x14ac:dyDescent="0.25">
      <c r="A20" s="139" t="s">
        <v>665</v>
      </c>
      <c r="B20" s="184" t="s">
        <v>687</v>
      </c>
      <c r="C20" s="57"/>
      <c r="D20" s="57"/>
      <c r="E20" s="58"/>
      <c r="F20" s="51"/>
    </row>
    <row r="21" spans="1:6" s="52" customFormat="1" x14ac:dyDescent="0.25">
      <c r="A21" s="64"/>
      <c r="B21" s="177" t="s">
        <v>696</v>
      </c>
      <c r="C21" s="62"/>
      <c r="D21" s="62"/>
      <c r="E21" s="63"/>
      <c r="F21" s="51"/>
    </row>
    <row r="22" spans="1:6" s="52" customFormat="1" ht="31.5" x14ac:dyDescent="0.25">
      <c r="A22" s="64" t="s">
        <v>624</v>
      </c>
      <c r="B22" s="177" t="s">
        <v>171</v>
      </c>
      <c r="C22" s="62"/>
      <c r="D22" s="62"/>
      <c r="E22" s="63"/>
      <c r="F22" s="51"/>
    </row>
    <row r="23" spans="1:6" s="52" customFormat="1" ht="16.5" thickBot="1" x14ac:dyDescent="0.3">
      <c r="A23" s="69" t="s">
        <v>625</v>
      </c>
      <c r="B23" s="185" t="s">
        <v>86</v>
      </c>
      <c r="C23" s="77"/>
      <c r="D23" s="77"/>
      <c r="E23" s="78"/>
      <c r="F23" s="51"/>
    </row>
    <row r="24" spans="1:6" s="52" customFormat="1" x14ac:dyDescent="0.25">
      <c r="A24" s="140" t="s">
        <v>658</v>
      </c>
      <c r="B24" s="183" t="s">
        <v>47</v>
      </c>
      <c r="C24" s="122"/>
      <c r="D24" s="122"/>
      <c r="E24" s="123"/>
      <c r="F24" s="51"/>
    </row>
    <row r="25" spans="1:6" s="52" customFormat="1" x14ac:dyDescent="0.25">
      <c r="A25" s="59" t="s">
        <v>623</v>
      </c>
      <c r="B25" s="175" t="s">
        <v>688</v>
      </c>
      <c r="C25" s="62"/>
      <c r="D25" s="62"/>
      <c r="E25" s="63"/>
      <c r="F25" s="51"/>
    </row>
    <row r="26" spans="1:6" s="52" customFormat="1" x14ac:dyDescent="0.25">
      <c r="A26" s="64"/>
      <c r="B26" s="177" t="s">
        <v>696</v>
      </c>
      <c r="C26" s="67"/>
      <c r="D26" s="67"/>
      <c r="E26" s="68"/>
      <c r="F26" s="51"/>
    </row>
    <row r="27" spans="1:6" s="52" customFormat="1" x14ac:dyDescent="0.25">
      <c r="A27" s="64" t="s">
        <v>624</v>
      </c>
      <c r="B27" s="177" t="s">
        <v>81</v>
      </c>
      <c r="C27" s="67"/>
      <c r="D27" s="67"/>
      <c r="E27" s="68"/>
      <c r="F27" s="51"/>
    </row>
    <row r="28" spans="1:6" s="52" customFormat="1" x14ac:dyDescent="0.25">
      <c r="A28" s="64" t="s">
        <v>625</v>
      </c>
      <c r="B28" s="177" t="s">
        <v>82</v>
      </c>
      <c r="C28" s="67"/>
      <c r="D28" s="67"/>
      <c r="E28" s="68"/>
      <c r="F28" s="51"/>
    </row>
    <row r="29" spans="1:6" s="52" customFormat="1" x14ac:dyDescent="0.25">
      <c r="A29" s="64" t="s">
        <v>636</v>
      </c>
      <c r="B29" s="177" t="s">
        <v>83</v>
      </c>
      <c r="C29" s="67"/>
      <c r="D29" s="67"/>
      <c r="E29" s="68"/>
      <c r="F29" s="51"/>
    </row>
    <row r="30" spans="1:6" s="52" customFormat="1" x14ac:dyDescent="0.25">
      <c r="A30" s="59" t="s">
        <v>626</v>
      </c>
      <c r="B30" s="175" t="s">
        <v>689</v>
      </c>
      <c r="C30" s="62"/>
      <c r="D30" s="62"/>
      <c r="E30" s="63"/>
      <c r="F30" s="51"/>
    </row>
    <row r="31" spans="1:6" s="52" customFormat="1" x14ac:dyDescent="0.25">
      <c r="A31" s="59" t="s">
        <v>690</v>
      </c>
      <c r="B31" s="175" t="s">
        <v>691</v>
      </c>
      <c r="C31" s="62"/>
      <c r="D31" s="62"/>
      <c r="E31" s="63"/>
      <c r="F31" s="51"/>
    </row>
    <row r="32" spans="1:6" s="52" customFormat="1" x14ac:dyDescent="0.25">
      <c r="A32" s="59" t="s">
        <v>692</v>
      </c>
      <c r="B32" s="175" t="s">
        <v>701</v>
      </c>
      <c r="C32" s="62"/>
      <c r="D32" s="62"/>
      <c r="E32" s="63"/>
      <c r="F32" s="51"/>
    </row>
    <row r="33" spans="1:6" s="52" customFormat="1" x14ac:dyDescent="0.25">
      <c r="A33" s="59" t="s">
        <v>700</v>
      </c>
      <c r="B33" s="175" t="s">
        <v>693</v>
      </c>
      <c r="C33" s="62"/>
      <c r="D33" s="62"/>
      <c r="E33" s="63"/>
      <c r="F33" s="51"/>
    </row>
    <row r="34" spans="1:6" s="52" customFormat="1" x14ac:dyDescent="0.25">
      <c r="A34" s="64"/>
      <c r="B34" s="177" t="s">
        <v>696</v>
      </c>
      <c r="C34" s="67"/>
      <c r="D34" s="67"/>
      <c r="E34" s="68"/>
      <c r="F34" s="51"/>
    </row>
    <row r="35" spans="1:6" s="52" customFormat="1" x14ac:dyDescent="0.25">
      <c r="A35" s="64" t="s">
        <v>634</v>
      </c>
      <c r="B35" s="177" t="s">
        <v>695</v>
      </c>
      <c r="C35" s="67"/>
      <c r="D35" s="67"/>
      <c r="E35" s="68"/>
      <c r="F35" s="51"/>
    </row>
    <row r="36" spans="1:6" s="52" customFormat="1" x14ac:dyDescent="0.25">
      <c r="A36" s="64" t="s">
        <v>702</v>
      </c>
      <c r="B36" s="177" t="s">
        <v>48</v>
      </c>
      <c r="C36" s="67"/>
      <c r="D36" s="67"/>
      <c r="E36" s="68"/>
      <c r="F36" s="51"/>
    </row>
    <row r="37" spans="1:6" s="52" customFormat="1" ht="16.5" thickBot="1" x14ac:dyDescent="0.3">
      <c r="A37" s="69" t="s">
        <v>5</v>
      </c>
      <c r="B37" s="185" t="s">
        <v>49</v>
      </c>
      <c r="C37" s="72"/>
      <c r="D37" s="72"/>
      <c r="E37" s="73"/>
      <c r="F37" s="51"/>
    </row>
    <row r="38" spans="1:6" s="52" customFormat="1" ht="16.5" thickBot="1" x14ac:dyDescent="0.3">
      <c r="A38" s="171" t="s">
        <v>659</v>
      </c>
      <c r="B38" s="196" t="s">
        <v>50</v>
      </c>
      <c r="C38" s="178"/>
      <c r="D38" s="178"/>
      <c r="E38" s="179"/>
      <c r="F38" s="51"/>
    </row>
    <row r="39" spans="1:6" s="52" customFormat="1" x14ac:dyDescent="0.25">
      <c r="A39" s="139" t="s">
        <v>703</v>
      </c>
      <c r="B39" s="184" t="s">
        <v>704</v>
      </c>
      <c r="C39" s="57"/>
      <c r="D39" s="57"/>
      <c r="E39" s="58"/>
      <c r="F39" s="51"/>
    </row>
    <row r="40" spans="1:6" s="52" customFormat="1" x14ac:dyDescent="0.25">
      <c r="A40" s="64" t="s">
        <v>623</v>
      </c>
      <c r="B40" s="177" t="s">
        <v>705</v>
      </c>
      <c r="C40" s="67"/>
      <c r="D40" s="67"/>
      <c r="E40" s="68"/>
      <c r="F40" s="51"/>
    </row>
    <row r="41" spans="1:6" s="52" customFormat="1" x14ac:dyDescent="0.25">
      <c r="A41" s="64"/>
      <c r="B41" s="177" t="s">
        <v>694</v>
      </c>
      <c r="C41" s="67"/>
      <c r="D41" s="67"/>
      <c r="E41" s="68"/>
      <c r="F41" s="51"/>
    </row>
    <row r="42" spans="1:6" s="52" customFormat="1" ht="31.5" x14ac:dyDescent="0.25">
      <c r="A42" s="64" t="s">
        <v>624</v>
      </c>
      <c r="B42" s="177" t="s">
        <v>54</v>
      </c>
      <c r="C42" s="67"/>
      <c r="D42" s="67"/>
      <c r="E42" s="68"/>
      <c r="F42" s="51"/>
    </row>
    <row r="43" spans="1:6" s="52" customFormat="1" x14ac:dyDescent="0.25">
      <c r="A43" s="64" t="s">
        <v>625</v>
      </c>
      <c r="B43" s="181" t="s">
        <v>55</v>
      </c>
      <c r="C43" s="67"/>
      <c r="D43" s="67"/>
      <c r="E43" s="68"/>
      <c r="F43" s="51"/>
    </row>
    <row r="44" spans="1:6" s="52" customFormat="1" x14ac:dyDescent="0.25">
      <c r="A44" s="64" t="s">
        <v>626</v>
      </c>
      <c r="B44" s="177" t="s">
        <v>706</v>
      </c>
      <c r="C44" s="67"/>
      <c r="D44" s="67"/>
      <c r="E44" s="68"/>
      <c r="F44" s="51"/>
    </row>
    <row r="45" spans="1:6" s="52" customFormat="1" x14ac:dyDescent="0.25">
      <c r="A45" s="64"/>
      <c r="B45" s="177" t="s">
        <v>694</v>
      </c>
      <c r="C45" s="67"/>
      <c r="D45" s="67"/>
      <c r="E45" s="68"/>
      <c r="F45" s="51"/>
    </row>
    <row r="46" spans="1:6" s="52" customFormat="1" ht="16.5" thickBot="1" x14ac:dyDescent="0.3">
      <c r="A46" s="69" t="s">
        <v>627</v>
      </c>
      <c r="B46" s="185" t="s">
        <v>56</v>
      </c>
      <c r="C46" s="72"/>
      <c r="D46" s="72"/>
      <c r="E46" s="73"/>
      <c r="F46" s="51"/>
    </row>
    <row r="47" spans="1:6" s="52" customFormat="1" ht="16.5" thickBot="1" x14ac:dyDescent="0.3">
      <c r="A47" s="138" t="s">
        <v>707</v>
      </c>
      <c r="B47" s="186" t="s">
        <v>708</v>
      </c>
      <c r="C47" s="54"/>
      <c r="D47" s="54"/>
      <c r="E47" s="55"/>
      <c r="F47" s="51"/>
    </row>
    <row r="48" spans="1:6" s="52" customFormat="1" ht="16.5" thickBot="1" x14ac:dyDescent="0.3">
      <c r="A48" s="138" t="s">
        <v>709</v>
      </c>
      <c r="B48" s="186" t="s">
        <v>710</v>
      </c>
      <c r="C48" s="54"/>
      <c r="D48" s="54"/>
      <c r="E48" s="55"/>
      <c r="F48" s="51"/>
    </row>
    <row r="49" spans="1:6" s="52" customFormat="1" ht="16.5" thickBot="1" x14ac:dyDescent="0.3">
      <c r="A49" s="138" t="s">
        <v>711</v>
      </c>
      <c r="B49" s="186" t="s">
        <v>712</v>
      </c>
      <c r="C49" s="54"/>
      <c r="D49" s="54"/>
      <c r="E49" s="55"/>
      <c r="F49" s="51"/>
    </row>
    <row r="50" spans="1:6" s="52" customFormat="1" x14ac:dyDescent="0.25">
      <c r="A50" s="139" t="s">
        <v>713</v>
      </c>
      <c r="B50" s="184" t="s">
        <v>79</v>
      </c>
      <c r="C50" s="57"/>
      <c r="D50" s="57"/>
      <c r="E50" s="58"/>
      <c r="F50" s="51"/>
    </row>
    <row r="51" spans="1:6" s="52" customFormat="1" x14ac:dyDescent="0.25">
      <c r="A51" s="64"/>
      <c r="B51" s="177" t="s">
        <v>696</v>
      </c>
      <c r="C51" s="67"/>
      <c r="D51" s="67"/>
      <c r="E51" s="68"/>
      <c r="F51" s="51"/>
    </row>
    <row r="52" spans="1:6" s="52" customFormat="1" x14ac:dyDescent="0.25">
      <c r="A52" s="64" t="s">
        <v>623</v>
      </c>
      <c r="B52" s="177" t="s">
        <v>57</v>
      </c>
      <c r="C52" s="67"/>
      <c r="D52" s="67"/>
      <c r="E52" s="68"/>
      <c r="F52" s="51"/>
    </row>
    <row r="53" spans="1:6" s="52" customFormat="1" x14ac:dyDescent="0.25">
      <c r="A53" s="180" t="s">
        <v>626</v>
      </c>
      <c r="B53" s="177" t="s">
        <v>58</v>
      </c>
      <c r="C53" s="67"/>
      <c r="D53" s="67"/>
      <c r="E53" s="68"/>
    </row>
    <row r="54" spans="1:6" s="52" customFormat="1" x14ac:dyDescent="0.25">
      <c r="A54" s="64" t="s">
        <v>690</v>
      </c>
      <c r="B54" s="177" t="s">
        <v>59</v>
      </c>
      <c r="C54" s="67"/>
      <c r="D54" s="67"/>
      <c r="E54" s="68"/>
    </row>
    <row r="55" spans="1:6" s="52" customFormat="1" ht="16.5" thickBot="1" x14ac:dyDescent="0.3">
      <c r="A55" s="69" t="s">
        <v>692</v>
      </c>
      <c r="B55" s="185" t="s">
        <v>60</v>
      </c>
      <c r="C55" s="77"/>
      <c r="D55" s="77"/>
      <c r="E55" s="78"/>
    </row>
    <row r="56" spans="1:6" s="52" customFormat="1" x14ac:dyDescent="0.25">
      <c r="A56" s="139" t="s">
        <v>764</v>
      </c>
      <c r="B56" s="184" t="s">
        <v>77</v>
      </c>
      <c r="C56" s="57"/>
      <c r="D56" s="57"/>
      <c r="E56" s="58"/>
      <c r="F56" s="51"/>
    </row>
    <row r="57" spans="1:6" s="98" customFormat="1" x14ac:dyDescent="0.25">
      <c r="A57" s="64" t="s">
        <v>623</v>
      </c>
      <c r="B57" s="176" t="s">
        <v>42</v>
      </c>
      <c r="C57" s="67"/>
      <c r="D57" s="67"/>
      <c r="E57" s="68"/>
      <c r="F57" s="174"/>
    </row>
    <row r="58" spans="1:6" s="98" customFormat="1" x14ac:dyDescent="0.25">
      <c r="A58" s="64" t="s">
        <v>626</v>
      </c>
      <c r="B58" s="177" t="s">
        <v>43</v>
      </c>
      <c r="C58" s="67"/>
      <c r="D58" s="67"/>
      <c r="E58" s="68"/>
      <c r="F58" s="174"/>
    </row>
    <row r="59" spans="1:6" s="98" customFormat="1" ht="16.5" thickBot="1" x14ac:dyDescent="0.3">
      <c r="A59" s="69"/>
      <c r="B59" s="185" t="s">
        <v>44</v>
      </c>
      <c r="C59" s="72"/>
      <c r="D59" s="72"/>
      <c r="E59" s="73"/>
      <c r="F59" s="174"/>
    </row>
    <row r="60" spans="1:6" s="52" customFormat="1" x14ac:dyDescent="0.25">
      <c r="A60" s="139" t="s">
        <v>718</v>
      </c>
      <c r="B60" s="184" t="s">
        <v>78</v>
      </c>
      <c r="C60" s="57"/>
      <c r="D60" s="57"/>
      <c r="E60" s="58"/>
      <c r="F60" s="51"/>
    </row>
    <row r="61" spans="1:6" s="98" customFormat="1" x14ac:dyDescent="0.25">
      <c r="A61" s="64" t="s">
        <v>623</v>
      </c>
      <c r="B61" s="176" t="s">
        <v>45</v>
      </c>
      <c r="C61" s="67"/>
      <c r="D61" s="67"/>
      <c r="E61" s="68"/>
      <c r="F61" s="174"/>
    </row>
    <row r="62" spans="1:6" s="98" customFormat="1" x14ac:dyDescent="0.25">
      <c r="A62" s="64" t="s">
        <v>626</v>
      </c>
      <c r="B62" s="177" t="s">
        <v>46</v>
      </c>
      <c r="C62" s="67"/>
      <c r="D62" s="67"/>
      <c r="E62" s="68"/>
      <c r="F62" s="174"/>
    </row>
    <row r="63" spans="1:6" s="98" customFormat="1" ht="16.5" thickBot="1" x14ac:dyDescent="0.3">
      <c r="A63" s="69"/>
      <c r="B63" s="185" t="s">
        <v>44</v>
      </c>
      <c r="C63" s="72"/>
      <c r="D63" s="72"/>
      <c r="E63" s="73"/>
      <c r="F63" s="174"/>
    </row>
    <row r="64" spans="1:6" s="52" customFormat="1" x14ac:dyDescent="0.25">
      <c r="A64" s="139" t="s">
        <v>721</v>
      </c>
      <c r="B64" s="184" t="s">
        <v>719</v>
      </c>
      <c r="C64" s="57"/>
      <c r="D64" s="57"/>
      <c r="E64" s="58"/>
    </row>
    <row r="65" spans="1:5" s="52" customFormat="1" x14ac:dyDescent="0.25">
      <c r="A65" s="59"/>
      <c r="B65" s="177" t="s">
        <v>720</v>
      </c>
      <c r="C65" s="67"/>
      <c r="D65" s="67"/>
      <c r="E65" s="68"/>
    </row>
    <row r="66" spans="1:5" s="52" customFormat="1" x14ac:dyDescent="0.25">
      <c r="A66" s="64" t="s">
        <v>623</v>
      </c>
      <c r="B66" s="177" t="s">
        <v>61</v>
      </c>
      <c r="C66" s="67"/>
      <c r="D66" s="67"/>
      <c r="E66" s="68"/>
    </row>
    <row r="67" spans="1:5" s="52" customFormat="1" x14ac:dyDescent="0.25">
      <c r="A67" s="64" t="s">
        <v>624</v>
      </c>
      <c r="B67" s="177" t="s">
        <v>728</v>
      </c>
      <c r="C67" s="62"/>
      <c r="D67" s="62"/>
      <c r="E67" s="63"/>
    </row>
    <row r="68" spans="1:5" s="52" customFormat="1" ht="16.5" thickBot="1" x14ac:dyDescent="0.3">
      <c r="A68" s="69" t="s">
        <v>626</v>
      </c>
      <c r="B68" s="185" t="s">
        <v>75</v>
      </c>
      <c r="C68" s="77"/>
      <c r="D68" s="77"/>
      <c r="E68" s="78"/>
    </row>
    <row r="69" spans="1:5" s="52" customFormat="1" x14ac:dyDescent="0.25">
      <c r="A69" s="139" t="s">
        <v>723</v>
      </c>
      <c r="B69" s="184" t="s">
        <v>722</v>
      </c>
      <c r="C69" s="80"/>
      <c r="D69" s="80"/>
      <c r="E69" s="81"/>
    </row>
    <row r="70" spans="1:5" s="52" customFormat="1" x14ac:dyDescent="0.25">
      <c r="A70" s="59"/>
      <c r="B70" s="177" t="s">
        <v>767</v>
      </c>
      <c r="C70" s="67"/>
      <c r="D70" s="67"/>
      <c r="E70" s="68"/>
    </row>
    <row r="71" spans="1:5" s="52" customFormat="1" x14ac:dyDescent="0.25">
      <c r="A71" s="64" t="s">
        <v>623</v>
      </c>
      <c r="B71" s="177" t="s">
        <v>76</v>
      </c>
      <c r="C71" s="62"/>
      <c r="D71" s="62"/>
      <c r="E71" s="63"/>
    </row>
    <row r="72" spans="1:5" s="52" customFormat="1" x14ac:dyDescent="0.25">
      <c r="A72" s="64" t="s">
        <v>624</v>
      </c>
      <c r="B72" s="177" t="s">
        <v>728</v>
      </c>
      <c r="C72" s="62"/>
      <c r="D72" s="62"/>
      <c r="E72" s="63"/>
    </row>
    <row r="73" spans="1:5" s="52" customFormat="1" ht="16.5" thickBot="1" x14ac:dyDescent="0.3">
      <c r="A73" s="69" t="s">
        <v>626</v>
      </c>
      <c r="B73" s="185" t="s">
        <v>75</v>
      </c>
      <c r="C73" s="77"/>
      <c r="D73" s="77"/>
      <c r="E73" s="78"/>
    </row>
    <row r="74" spans="1:5" s="52" customFormat="1" ht="16.5" thickBot="1" x14ac:dyDescent="0.3">
      <c r="A74" s="170" t="s">
        <v>724</v>
      </c>
      <c r="B74" s="195" t="s">
        <v>766</v>
      </c>
      <c r="C74" s="172"/>
      <c r="D74" s="172"/>
      <c r="E74" s="173"/>
    </row>
    <row r="75" spans="1:5" s="52" customFormat="1" x14ac:dyDescent="0.25">
      <c r="A75" s="139" t="s">
        <v>725</v>
      </c>
      <c r="B75" s="184" t="s">
        <v>87</v>
      </c>
      <c r="C75" s="57"/>
      <c r="D75" s="57"/>
      <c r="E75" s="58"/>
    </row>
    <row r="76" spans="1:5" s="52" customFormat="1" x14ac:dyDescent="0.25">
      <c r="A76" s="64" t="s">
        <v>623</v>
      </c>
      <c r="B76" s="177" t="s">
        <v>88</v>
      </c>
      <c r="C76" s="67"/>
      <c r="D76" s="67"/>
      <c r="E76" s="68"/>
    </row>
    <row r="77" spans="1:5" s="52" customFormat="1" ht="16.5" thickBot="1" x14ac:dyDescent="0.3">
      <c r="A77" s="69" t="s">
        <v>626</v>
      </c>
      <c r="B77" s="185" t="s">
        <v>89</v>
      </c>
      <c r="C77" s="72"/>
      <c r="D77" s="72"/>
      <c r="E77" s="73"/>
    </row>
    <row r="78" spans="1:5" s="52" customFormat="1" ht="16.5" thickBot="1" x14ac:dyDescent="0.3">
      <c r="A78" s="138" t="s">
        <v>51</v>
      </c>
      <c r="B78" s="186" t="s">
        <v>92</v>
      </c>
      <c r="C78" s="83"/>
      <c r="D78" s="83"/>
      <c r="E78" s="84"/>
    </row>
    <row r="79" spans="1:5" s="52" customFormat="1" x14ac:dyDescent="0.25">
      <c r="A79" s="140" t="s">
        <v>52</v>
      </c>
      <c r="B79" s="183" t="s">
        <v>765</v>
      </c>
      <c r="C79" s="122"/>
      <c r="D79" s="122"/>
      <c r="E79" s="123"/>
    </row>
    <row r="80" spans="1:5" s="52" customFormat="1" ht="16.5" thickBot="1" x14ac:dyDescent="0.3">
      <c r="A80" s="188"/>
      <c r="B80" s="189" t="s">
        <v>728</v>
      </c>
      <c r="C80" s="187"/>
      <c r="D80" s="187"/>
      <c r="E80" s="190"/>
    </row>
    <row r="81" spans="1:5" s="52" customFormat="1" ht="48" thickBot="1" x14ac:dyDescent="0.3">
      <c r="A81" s="138" t="s">
        <v>52</v>
      </c>
      <c r="B81" s="74" t="s">
        <v>515</v>
      </c>
      <c r="C81" s="83"/>
      <c r="D81" s="83"/>
      <c r="E81" s="84"/>
    </row>
    <row r="82" spans="1:5" s="52" customFormat="1" ht="47.25" x14ac:dyDescent="0.25">
      <c r="A82" s="139" t="s">
        <v>53</v>
      </c>
      <c r="B82" s="118" t="s">
        <v>516</v>
      </c>
      <c r="C82" s="80"/>
      <c r="D82" s="80"/>
      <c r="E82" s="81"/>
    </row>
    <row r="83" spans="1:5" s="52" customFormat="1" ht="32.25" thickBot="1" x14ac:dyDescent="0.3">
      <c r="A83" s="90"/>
      <c r="B83" s="240" t="s">
        <v>80</v>
      </c>
      <c r="C83" s="77"/>
      <c r="D83" s="77"/>
      <c r="E83" s="78"/>
    </row>
    <row r="84" spans="1:5" s="52" customFormat="1" ht="16.5" thickBot="1" x14ac:dyDescent="0.3">
      <c r="A84" s="264"/>
      <c r="B84" s="265"/>
      <c r="C84" s="266"/>
      <c r="D84" s="266"/>
      <c r="E84" s="267"/>
    </row>
    <row r="85" spans="1:5" s="52" customFormat="1" x14ac:dyDescent="0.25">
      <c r="A85" s="268"/>
      <c r="B85" s="184" t="s">
        <v>726</v>
      </c>
      <c r="C85" s="80"/>
      <c r="D85" s="80"/>
      <c r="E85" s="81"/>
    </row>
    <row r="86" spans="1:5" s="52" customFormat="1" x14ac:dyDescent="0.25">
      <c r="A86" s="64" t="s">
        <v>623</v>
      </c>
      <c r="B86" s="177" t="s">
        <v>727</v>
      </c>
      <c r="C86" s="88"/>
      <c r="D86" s="88"/>
      <c r="E86" s="89"/>
    </row>
    <row r="87" spans="1:5" s="52" customFormat="1" x14ac:dyDescent="0.25">
      <c r="A87" s="64" t="s">
        <v>626</v>
      </c>
      <c r="B87" s="177" t="s">
        <v>729</v>
      </c>
      <c r="C87" s="88"/>
      <c r="D87" s="88"/>
      <c r="E87" s="89"/>
    </row>
    <row r="88" spans="1:5" s="52" customFormat="1" ht="16.5" thickBot="1" x14ac:dyDescent="0.3">
      <c r="A88" s="69" t="s">
        <v>690</v>
      </c>
      <c r="B88" s="185" t="s">
        <v>156</v>
      </c>
      <c r="C88" s="92"/>
      <c r="D88" s="92"/>
      <c r="E88" s="93"/>
    </row>
    <row r="90" spans="1:5" x14ac:dyDescent="0.25">
      <c r="A90" s="1" t="s">
        <v>730</v>
      </c>
    </row>
  </sheetData>
  <mergeCells count="6">
    <mergeCell ref="A6:E6"/>
    <mergeCell ref="A16:A18"/>
    <mergeCell ref="B16:B18"/>
    <mergeCell ref="C17:C18"/>
    <mergeCell ref="D17:D18"/>
    <mergeCell ref="E17:E18"/>
  </mergeCells>
  <phoneticPr fontId="52" type="noConversion"/>
  <pageMargins left="0.7" right="0.7" top="0.75" bottom="0.75" header="0.3" footer="0.3"/>
  <pageSetup paperSize="9" scale="84" fitToHeight="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  <pageSetUpPr fitToPage="1"/>
  </sheetPr>
  <dimension ref="A2:H54"/>
  <sheetViews>
    <sheetView view="pageBreakPreview" topLeftCell="A16" zoomScaleNormal="100" zoomScaleSheetLayoutView="80" workbookViewId="0">
      <selection activeCell="D25" sqref="D25"/>
    </sheetView>
  </sheetViews>
  <sheetFormatPr defaultRowHeight="15.75" x14ac:dyDescent="0.25"/>
  <cols>
    <col min="1" max="1" width="6.5" style="1" customWidth="1"/>
    <col min="2" max="2" width="40.625" style="1" customWidth="1"/>
    <col min="3" max="3" width="8.875" style="4" customWidth="1"/>
    <col min="4" max="4" width="8.75" style="1" customWidth="1"/>
    <col min="5" max="7" width="10.25" style="1" customWidth="1"/>
    <col min="8" max="8" width="12.875" style="1" customWidth="1"/>
    <col min="9" max="9" width="9.625" style="1" customWidth="1"/>
    <col min="10" max="16384" width="9" style="1"/>
  </cols>
  <sheetData>
    <row r="2" spans="1:8" x14ac:dyDescent="0.25">
      <c r="H2" s="4" t="s">
        <v>377</v>
      </c>
    </row>
    <row r="3" spans="1:8" x14ac:dyDescent="0.25">
      <c r="H3" s="4" t="s">
        <v>119</v>
      </c>
    </row>
    <row r="4" spans="1:8" x14ac:dyDescent="0.25">
      <c r="H4" s="4" t="s">
        <v>560</v>
      </c>
    </row>
    <row r="6" spans="1:8" s="101" customFormat="1" ht="48.75" customHeight="1" x14ac:dyDescent="0.25">
      <c r="A6" s="997" t="s">
        <v>559</v>
      </c>
      <c r="B6" s="997"/>
      <c r="C6" s="997"/>
      <c r="D6" s="997"/>
      <c r="E6" s="997"/>
      <c r="F6" s="997"/>
      <c r="G6" s="997"/>
      <c r="H6" s="997"/>
    </row>
    <row r="7" spans="1:8" s="101" customFormat="1" ht="30" customHeight="1" x14ac:dyDescent="0.25">
      <c r="A7" s="346"/>
      <c r="B7" s="346"/>
      <c r="C7" s="469"/>
      <c r="D7" s="346"/>
      <c r="E7" s="346"/>
      <c r="F7" s="346"/>
      <c r="G7" s="346"/>
      <c r="H7" s="346"/>
    </row>
    <row r="8" spans="1:8" x14ac:dyDescent="0.25">
      <c r="H8" s="4" t="s">
        <v>120</v>
      </c>
    </row>
    <row r="9" spans="1:8" x14ac:dyDescent="0.25">
      <c r="H9" s="4" t="s">
        <v>524</v>
      </c>
    </row>
    <row r="10" spans="1:8" x14ac:dyDescent="0.25">
      <c r="H10" s="4"/>
    </row>
    <row r="11" spans="1:8" ht="18.75" customHeight="1" x14ac:dyDescent="0.25">
      <c r="E11" s="234"/>
      <c r="F11" s="234"/>
      <c r="G11" s="234"/>
      <c r="H11" s="234" t="s">
        <v>564</v>
      </c>
    </row>
    <row r="12" spans="1:8" ht="16.5" x14ac:dyDescent="0.25">
      <c r="H12" s="503" t="s">
        <v>570</v>
      </c>
    </row>
    <row r="13" spans="1:8" x14ac:dyDescent="0.25">
      <c r="H13" s="4" t="s">
        <v>124</v>
      </c>
    </row>
    <row r="14" spans="1:8" ht="16.5" thickBot="1" x14ac:dyDescent="0.3">
      <c r="A14" s="16"/>
    </row>
    <row r="15" spans="1:8" ht="54.75" customHeight="1" thickBot="1" x14ac:dyDescent="0.3">
      <c r="A15" s="39" t="s">
        <v>637</v>
      </c>
      <c r="B15" s="40" t="s">
        <v>638</v>
      </c>
      <c r="C15" s="495" t="s">
        <v>546</v>
      </c>
      <c r="D15" s="495" t="s">
        <v>588</v>
      </c>
      <c r="E15" s="153" t="s">
        <v>553</v>
      </c>
      <c r="F15" s="153" t="s">
        <v>554</v>
      </c>
      <c r="G15" s="153" t="s">
        <v>555</v>
      </c>
      <c r="H15" s="39" t="s">
        <v>668</v>
      </c>
    </row>
    <row r="16" spans="1:8" s="16" customFormat="1" ht="16.5" thickBot="1" x14ac:dyDescent="0.3">
      <c r="A16" s="675">
        <v>1</v>
      </c>
      <c r="B16" s="676" t="s">
        <v>648</v>
      </c>
      <c r="C16" s="689">
        <f>C17+C24</f>
        <v>1.1428400000000001</v>
      </c>
      <c r="D16" s="677">
        <f>D17+D24</f>
        <v>0.96874300000000002</v>
      </c>
      <c r="E16" s="677">
        <f>E17+E24</f>
        <v>0.42900199999999999</v>
      </c>
      <c r="F16" s="677">
        <f>F17+F24</f>
        <v>0.60839699999999997</v>
      </c>
      <c r="G16" s="677">
        <f>G17+G24</f>
        <v>0.46150200000000002</v>
      </c>
      <c r="H16" s="678">
        <f>SUM(C16:G16)</f>
        <v>3.610484</v>
      </c>
    </row>
    <row r="17" spans="1:8" x14ac:dyDescent="0.25">
      <c r="A17" s="669" t="s">
        <v>624</v>
      </c>
      <c r="B17" s="670" t="s">
        <v>649</v>
      </c>
      <c r="C17" s="671">
        <v>0</v>
      </c>
      <c r="D17" s="672">
        <v>0</v>
      </c>
      <c r="E17" s="672">
        <v>0</v>
      </c>
      <c r="F17" s="275">
        <v>0</v>
      </c>
      <c r="G17" s="673">
        <v>0</v>
      </c>
      <c r="H17" s="674">
        <f>C17+D17+E17</f>
        <v>0</v>
      </c>
    </row>
    <row r="18" spans="1:8" ht="19.5" customHeight="1" x14ac:dyDescent="0.25">
      <c r="A18" s="250" t="s">
        <v>650</v>
      </c>
      <c r="B18" s="625" t="s">
        <v>673</v>
      </c>
      <c r="C18" s="661"/>
      <c r="D18" s="43"/>
      <c r="E18" s="43"/>
      <c r="F18" s="10"/>
      <c r="G18" s="653"/>
      <c r="H18" s="483"/>
    </row>
    <row r="19" spans="1:8" x14ac:dyDescent="0.25">
      <c r="A19" s="250" t="s">
        <v>666</v>
      </c>
      <c r="B19" s="625" t="s">
        <v>674</v>
      </c>
      <c r="C19" s="661"/>
      <c r="D19" s="43"/>
      <c r="E19" s="43"/>
      <c r="F19" s="10"/>
      <c r="G19" s="653"/>
      <c r="H19" s="483"/>
    </row>
    <row r="20" spans="1:8" ht="31.5" x14ac:dyDescent="0.25">
      <c r="A20" s="250" t="s">
        <v>670</v>
      </c>
      <c r="B20" s="625" t="s">
        <v>736</v>
      </c>
      <c r="C20" s="661"/>
      <c r="D20" s="43"/>
      <c r="E20" s="43"/>
      <c r="F20" s="10"/>
      <c r="G20" s="653"/>
      <c r="H20" s="483"/>
    </row>
    <row r="21" spans="1:8" ht="31.5" x14ac:dyDescent="0.25">
      <c r="A21" s="250" t="s">
        <v>671</v>
      </c>
      <c r="B21" s="625" t="s">
        <v>737</v>
      </c>
      <c r="C21" s="661"/>
      <c r="D21" s="43"/>
      <c r="E21" s="43"/>
      <c r="F21" s="10"/>
      <c r="G21" s="653"/>
      <c r="H21" s="483"/>
    </row>
    <row r="22" spans="1:8" ht="31.5" x14ac:dyDescent="0.25">
      <c r="A22" s="250" t="s">
        <v>672</v>
      </c>
      <c r="B22" s="625" t="s">
        <v>738</v>
      </c>
      <c r="C22" s="661"/>
      <c r="D22" s="43"/>
      <c r="E22" s="43"/>
      <c r="F22" s="10"/>
      <c r="G22" s="653"/>
      <c r="H22" s="483"/>
    </row>
    <row r="23" spans="1:8" x14ac:dyDescent="0.25">
      <c r="A23" s="250" t="s">
        <v>170</v>
      </c>
      <c r="B23" s="625" t="s">
        <v>147</v>
      </c>
      <c r="C23" s="661"/>
      <c r="D23" s="43"/>
      <c r="E23" s="43"/>
      <c r="F23" s="10"/>
      <c r="G23" s="653"/>
      <c r="H23" s="482"/>
    </row>
    <row r="24" spans="1:8" x14ac:dyDescent="0.25">
      <c r="A24" s="250" t="s">
        <v>625</v>
      </c>
      <c r="B24" s="625" t="s">
        <v>651</v>
      </c>
      <c r="C24" s="688">
        <v>1.1428400000000001</v>
      </c>
      <c r="D24" s="43">
        <v>0.96874300000000002</v>
      </c>
      <c r="E24" s="496">
        <v>0.42900199999999999</v>
      </c>
      <c r="F24" s="660">
        <v>0.60839699999999997</v>
      </c>
      <c r="G24" s="654">
        <v>0.46150200000000002</v>
      </c>
      <c r="H24" s="482">
        <f>SUM(C24:G24)</f>
        <v>3.610484</v>
      </c>
    </row>
    <row r="25" spans="1:8" x14ac:dyDescent="0.25">
      <c r="A25" s="250" t="s">
        <v>148</v>
      </c>
      <c r="B25" s="625" t="s">
        <v>151</v>
      </c>
      <c r="C25" s="688">
        <v>1.1428400000000001</v>
      </c>
      <c r="D25" s="43">
        <v>0.96874300000000002</v>
      </c>
      <c r="E25" s="496">
        <v>0.42900199999999999</v>
      </c>
      <c r="F25" s="660">
        <v>0.60839699999999997</v>
      </c>
      <c r="G25" s="654">
        <v>0.46150200000000002</v>
      </c>
      <c r="H25" s="482">
        <f>SUM(C25:G25)</f>
        <v>3.610484</v>
      </c>
    </row>
    <row r="26" spans="1:8" x14ac:dyDescent="0.25">
      <c r="A26" s="250" t="s">
        <v>149</v>
      </c>
      <c r="B26" s="625" t="s">
        <v>152</v>
      </c>
      <c r="C26" s="662"/>
      <c r="D26" s="10"/>
      <c r="E26" s="43"/>
      <c r="F26" s="10"/>
      <c r="G26" s="653"/>
      <c r="H26" s="44"/>
    </row>
    <row r="27" spans="1:8" ht="31.5" x14ac:dyDescent="0.25">
      <c r="A27" s="250" t="s">
        <v>150</v>
      </c>
      <c r="B27" s="625" t="s">
        <v>153</v>
      </c>
      <c r="C27" s="662"/>
      <c r="D27" s="10"/>
      <c r="E27" s="43"/>
      <c r="F27" s="10"/>
      <c r="G27" s="653"/>
      <c r="H27" s="44"/>
    </row>
    <row r="28" spans="1:8" x14ac:dyDescent="0.25">
      <c r="A28" s="250" t="s">
        <v>636</v>
      </c>
      <c r="B28" s="625" t="s">
        <v>652</v>
      </c>
      <c r="C28" s="662"/>
      <c r="D28" s="10"/>
      <c r="E28" s="43"/>
      <c r="F28" s="10"/>
      <c r="G28" s="653"/>
      <c r="H28" s="44"/>
    </row>
    <row r="29" spans="1:8" x14ac:dyDescent="0.25">
      <c r="A29" s="250" t="s">
        <v>653</v>
      </c>
      <c r="B29" s="625" t="s">
        <v>654</v>
      </c>
      <c r="C29" s="662"/>
      <c r="D29" s="10"/>
      <c r="E29" s="43"/>
      <c r="F29" s="10"/>
      <c r="G29" s="653"/>
      <c r="H29" s="44"/>
    </row>
    <row r="30" spans="1:8" x14ac:dyDescent="0.25">
      <c r="A30" s="250" t="s">
        <v>655</v>
      </c>
      <c r="B30" s="625" t="s">
        <v>739</v>
      </c>
      <c r="C30" s="662"/>
      <c r="D30" s="10"/>
      <c r="E30" s="43"/>
      <c r="F30" s="10"/>
      <c r="G30" s="653"/>
      <c r="H30" s="44"/>
    </row>
    <row r="31" spans="1:8" ht="16.5" thickBot="1" x14ac:dyDescent="0.3">
      <c r="A31" s="252" t="s">
        <v>22</v>
      </c>
      <c r="B31" s="666" t="s">
        <v>166</v>
      </c>
      <c r="C31" s="663"/>
      <c r="D31" s="241"/>
      <c r="E31" s="242"/>
      <c r="F31" s="241"/>
      <c r="G31" s="655"/>
      <c r="H31" s="243"/>
    </row>
    <row r="32" spans="1:8" s="16" customFormat="1" ht="16.5" thickBot="1" x14ac:dyDescent="0.3">
      <c r="A32" s="681" t="s">
        <v>626</v>
      </c>
      <c r="B32" s="676" t="s">
        <v>740</v>
      </c>
      <c r="C32" s="682"/>
      <c r="D32" s="683"/>
      <c r="E32" s="684"/>
      <c r="F32" s="683"/>
      <c r="G32" s="685"/>
      <c r="H32" s="686"/>
    </row>
    <row r="33" spans="1:8" x14ac:dyDescent="0.25">
      <c r="A33" s="669" t="s">
        <v>627</v>
      </c>
      <c r="B33" s="670" t="s">
        <v>745</v>
      </c>
      <c r="C33" s="679"/>
      <c r="D33" s="275"/>
      <c r="E33" s="672"/>
      <c r="F33" s="275"/>
      <c r="G33" s="673"/>
      <c r="H33" s="680"/>
    </row>
    <row r="34" spans="1:8" x14ac:dyDescent="0.25">
      <c r="A34" s="250" t="s">
        <v>628</v>
      </c>
      <c r="B34" s="625" t="s">
        <v>741</v>
      </c>
      <c r="C34" s="662"/>
      <c r="D34" s="10"/>
      <c r="E34" s="43"/>
      <c r="F34" s="10"/>
      <c r="G34" s="653"/>
      <c r="H34" s="44"/>
    </row>
    <row r="35" spans="1:8" x14ac:dyDescent="0.25">
      <c r="A35" s="251" t="s">
        <v>629</v>
      </c>
      <c r="B35" s="625" t="s">
        <v>742</v>
      </c>
      <c r="C35" s="662"/>
      <c r="D35" s="10"/>
      <c r="E35" s="43"/>
      <c r="F35" s="10"/>
      <c r="G35" s="653"/>
      <c r="H35" s="44"/>
    </row>
    <row r="36" spans="1:8" x14ac:dyDescent="0.25">
      <c r="A36" s="251" t="s">
        <v>630</v>
      </c>
      <c r="B36" s="625" t="s">
        <v>656</v>
      </c>
      <c r="C36" s="662"/>
      <c r="D36" s="10"/>
      <c r="E36" s="43"/>
      <c r="F36" s="10"/>
      <c r="G36" s="653"/>
      <c r="H36" s="44"/>
    </row>
    <row r="37" spans="1:8" x14ac:dyDescent="0.25">
      <c r="A37" s="250" t="s">
        <v>676</v>
      </c>
      <c r="B37" s="625" t="s">
        <v>669</v>
      </c>
      <c r="C37" s="662"/>
      <c r="D37" s="10"/>
      <c r="E37" s="43"/>
      <c r="F37" s="10"/>
      <c r="G37" s="653"/>
      <c r="H37" s="44"/>
    </row>
    <row r="38" spans="1:8" x14ac:dyDescent="0.25">
      <c r="A38" s="252" t="s">
        <v>731</v>
      </c>
      <c r="B38" s="666" t="s">
        <v>155</v>
      </c>
      <c r="C38" s="663"/>
      <c r="D38" s="241"/>
      <c r="E38" s="242"/>
      <c r="F38" s="241"/>
      <c r="G38" s="655"/>
      <c r="H38" s="243"/>
    </row>
    <row r="39" spans="1:8" ht="16.5" thickBot="1" x14ac:dyDescent="0.3">
      <c r="A39" s="252" t="s">
        <v>154</v>
      </c>
      <c r="B39" s="666" t="s">
        <v>657</v>
      </c>
      <c r="C39" s="663"/>
      <c r="D39" s="241"/>
      <c r="E39" s="242"/>
      <c r="F39" s="241"/>
      <c r="G39" s="655"/>
      <c r="H39" s="243"/>
    </row>
    <row r="40" spans="1:8" ht="16.5" customHeight="1" x14ac:dyDescent="0.25">
      <c r="A40" s="126"/>
      <c r="B40" s="667" t="s">
        <v>647</v>
      </c>
      <c r="C40" s="664"/>
      <c r="D40" s="244"/>
      <c r="E40" s="656"/>
      <c r="F40" s="244"/>
      <c r="G40" s="658"/>
      <c r="H40" s="245"/>
    </row>
    <row r="41" spans="1:8" ht="16.5" customHeight="1" x14ac:dyDescent="0.25">
      <c r="A41" s="9"/>
      <c r="B41" s="668" t="s">
        <v>141</v>
      </c>
      <c r="C41" s="662"/>
      <c r="D41" s="10"/>
      <c r="E41" s="43"/>
      <c r="F41" s="10"/>
      <c r="G41" s="653"/>
      <c r="H41" s="11"/>
    </row>
    <row r="42" spans="1:8" ht="16.5" customHeight="1" x14ac:dyDescent="0.25">
      <c r="A42" s="9"/>
      <c r="B42" s="474" t="s">
        <v>142</v>
      </c>
      <c r="C42" s="662"/>
      <c r="D42" s="10"/>
      <c r="E42" s="43"/>
      <c r="F42" s="10"/>
      <c r="G42" s="653"/>
      <c r="H42" s="11"/>
    </row>
    <row r="43" spans="1:8" ht="16.5" customHeight="1" thickBot="1" x14ac:dyDescent="0.3">
      <c r="A43" s="127"/>
      <c r="B43" s="597" t="s">
        <v>143</v>
      </c>
      <c r="C43" s="665"/>
      <c r="D43" s="33"/>
      <c r="E43" s="657"/>
      <c r="F43" s="33"/>
      <c r="G43" s="659"/>
      <c r="H43" s="34"/>
    </row>
    <row r="44" spans="1:8" x14ac:dyDescent="0.25">
      <c r="A44" s="36"/>
      <c r="B44" s="116"/>
      <c r="C44" s="470"/>
      <c r="D44" s="36"/>
      <c r="E44" s="36"/>
      <c r="F44" s="36"/>
      <c r="G44" s="36"/>
      <c r="H44" s="36"/>
    </row>
    <row r="45" spans="1:8" ht="30.6" customHeight="1" x14ac:dyDescent="0.25">
      <c r="A45" s="996" t="s">
        <v>735</v>
      </c>
      <c r="B45" s="996"/>
      <c r="C45" s="996"/>
      <c r="D45" s="996"/>
      <c r="E45" s="996"/>
      <c r="F45" s="996"/>
      <c r="G45" s="996"/>
      <c r="H45" s="996"/>
    </row>
    <row r="46" spans="1:8" ht="30.6" customHeight="1" x14ac:dyDescent="0.25">
      <c r="A46" s="996" t="s">
        <v>318</v>
      </c>
      <c r="B46" s="996"/>
      <c r="C46" s="996"/>
      <c r="D46" s="996"/>
      <c r="E46" s="996"/>
      <c r="F46" s="996"/>
      <c r="G46" s="996"/>
      <c r="H46" s="996"/>
    </row>
    <row r="47" spans="1:8" x14ac:dyDescent="0.25">
      <c r="A47" s="14"/>
      <c r="B47" s="13"/>
    </row>
    <row r="48" spans="1:8" x14ac:dyDescent="0.25">
      <c r="A48" s="14"/>
    </row>
    <row r="49" spans="1:8" x14ac:dyDescent="0.25">
      <c r="A49" s="14"/>
    </row>
    <row r="50" spans="1:8" x14ac:dyDescent="0.25">
      <c r="A50" s="28"/>
      <c r="B50" s="28"/>
      <c r="C50" s="471"/>
      <c r="D50" s="28"/>
      <c r="E50" s="28"/>
      <c r="F50" s="28"/>
      <c r="G50" s="28"/>
      <c r="H50" s="28"/>
    </row>
    <row r="51" spans="1:8" x14ac:dyDescent="0.25">
      <c r="A51" s="14"/>
    </row>
    <row r="52" spans="1:8" x14ac:dyDescent="0.25">
      <c r="A52" s="20"/>
      <c r="C52" s="472"/>
      <c r="D52" s="22"/>
      <c r="H52" s="21"/>
    </row>
    <row r="53" spans="1:8" x14ac:dyDescent="0.25">
      <c r="C53" s="473"/>
      <c r="D53" s="23"/>
    </row>
    <row r="54" spans="1:8" x14ac:dyDescent="0.25">
      <c r="A54" s="17"/>
      <c r="D54" s="16"/>
    </row>
  </sheetData>
  <mergeCells count="3">
    <mergeCell ref="A45:H45"/>
    <mergeCell ref="A6:H6"/>
    <mergeCell ref="A46:H46"/>
  </mergeCells>
  <phoneticPr fontId="4" type="noConversion"/>
  <pageMargins left="0.78740157480314965" right="0.19685039370078741" top="0.98425196850393704" bottom="0.98425196850393704" header="0.51181102362204722" footer="0.51181102362204722"/>
  <pageSetup paperSize="9" scale="78" orientation="portrait" r:id="rId1"/>
  <headerFooter alignWithMargins="0"/>
  <rowBreaks count="1" manualBreakCount="1">
    <brk id="47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Normal="80" workbookViewId="0">
      <selection activeCell="D25" sqref="D25"/>
    </sheetView>
  </sheetViews>
  <sheetFormatPr defaultRowHeight="15.75" x14ac:dyDescent="0.25"/>
  <cols>
    <col min="1" max="1" width="44.125" style="1" customWidth="1"/>
    <col min="2" max="6" width="8.5" style="1" customWidth="1"/>
    <col min="7" max="7" width="9.75" style="1" customWidth="1"/>
    <col min="8" max="16384" width="9" style="1"/>
  </cols>
  <sheetData>
    <row r="1" spans="1:7" ht="16.5" customHeight="1" x14ac:dyDescent="0.25">
      <c r="G1" s="324" t="s">
        <v>488</v>
      </c>
    </row>
    <row r="2" spans="1:7" ht="16.5" customHeight="1" x14ac:dyDescent="0.25">
      <c r="G2" s="324" t="s">
        <v>119</v>
      </c>
    </row>
    <row r="3" spans="1:7" ht="16.5" customHeight="1" x14ac:dyDescent="0.25">
      <c r="G3" s="324" t="s">
        <v>137</v>
      </c>
    </row>
    <row r="4" spans="1:7" ht="16.5" customHeight="1" x14ac:dyDescent="0.25">
      <c r="G4" s="324"/>
    </row>
    <row r="5" spans="1:7" ht="48.75" customHeight="1" x14ac:dyDescent="0.25">
      <c r="A5" s="998" t="s">
        <v>520</v>
      </c>
      <c r="B5" s="998"/>
      <c r="C5" s="998"/>
      <c r="D5" s="999"/>
      <c r="E5" s="999"/>
      <c r="F5" s="999"/>
      <c r="G5" s="999"/>
    </row>
    <row r="6" spans="1:7" ht="16.5" customHeight="1" x14ac:dyDescent="0.25">
      <c r="A6" s="357"/>
      <c r="B6" s="357"/>
      <c r="C6" s="357"/>
      <c r="D6" s="345"/>
      <c r="E6" s="345"/>
      <c r="F6" s="345"/>
      <c r="G6" s="345"/>
    </row>
    <row r="7" spans="1:7" ht="16.5" customHeight="1" x14ac:dyDescent="0.25">
      <c r="A7" s="357"/>
      <c r="B7" s="357"/>
      <c r="C7" s="357"/>
      <c r="D7" s="345"/>
      <c r="E7" s="345"/>
      <c r="F7" s="345"/>
      <c r="G7" s="4" t="s">
        <v>120</v>
      </c>
    </row>
    <row r="8" spans="1:7" ht="16.5" customHeight="1" x14ac:dyDescent="0.25">
      <c r="A8" s="357"/>
      <c r="B8" s="357"/>
      <c r="C8" s="357"/>
      <c r="D8" s="345"/>
      <c r="E8" s="345"/>
      <c r="F8" s="345"/>
      <c r="G8" s="4" t="s">
        <v>121</v>
      </c>
    </row>
    <row r="9" spans="1:7" ht="16.5" customHeight="1" x14ac:dyDescent="0.25">
      <c r="A9" s="357"/>
      <c r="B9" s="357"/>
      <c r="C9" s="357"/>
      <c r="D9" s="345"/>
      <c r="E9" s="345"/>
      <c r="F9" s="345"/>
      <c r="G9" s="4"/>
    </row>
    <row r="10" spans="1:7" ht="16.5" customHeight="1" x14ac:dyDescent="0.25">
      <c r="A10" s="357"/>
      <c r="B10" s="357"/>
      <c r="C10" s="357"/>
      <c r="D10" s="345"/>
      <c r="E10" s="345"/>
      <c r="F10" s="345"/>
      <c r="G10" s="234" t="s">
        <v>122</v>
      </c>
    </row>
    <row r="11" spans="1:7" ht="16.5" customHeight="1" x14ac:dyDescent="0.25">
      <c r="A11" s="357"/>
      <c r="B11" s="357"/>
      <c r="C11" s="357"/>
      <c r="D11" s="345"/>
      <c r="E11" s="345"/>
      <c r="F11" s="345"/>
      <c r="G11" s="4" t="s">
        <v>123</v>
      </c>
    </row>
    <row r="12" spans="1:7" ht="16.5" customHeight="1" x14ac:dyDescent="0.25">
      <c r="A12" s="357"/>
      <c r="B12" s="357"/>
      <c r="C12" s="357"/>
      <c r="D12" s="345"/>
      <c r="E12" s="345"/>
      <c r="F12" s="345"/>
      <c r="G12" s="4" t="s">
        <v>124</v>
      </c>
    </row>
    <row r="14" spans="1:7" x14ac:dyDescent="0.25">
      <c r="A14" s="176"/>
      <c r="B14" s="441" t="s">
        <v>388</v>
      </c>
      <c r="C14" s="441" t="s">
        <v>389</v>
      </c>
      <c r="D14" s="442" t="s">
        <v>390</v>
      </c>
      <c r="E14" s="442" t="s">
        <v>451</v>
      </c>
      <c r="F14" s="442">
        <v>2020</v>
      </c>
      <c r="G14" s="443" t="s">
        <v>668</v>
      </c>
    </row>
    <row r="15" spans="1:7" x14ac:dyDescent="0.25">
      <c r="A15" s="176" t="s">
        <v>276</v>
      </c>
      <c r="B15" s="176"/>
      <c r="C15" s="176"/>
      <c r="D15" s="444"/>
      <c r="E15" s="444"/>
      <c r="F15" s="444"/>
      <c r="G15" s="443"/>
    </row>
    <row r="16" spans="1:7" x14ac:dyDescent="0.25">
      <c r="A16" s="445" t="s">
        <v>452</v>
      </c>
      <c r="B16" s="445"/>
      <c r="C16" s="445"/>
      <c r="D16" s="444"/>
      <c r="E16" s="444"/>
      <c r="F16" s="444"/>
      <c r="G16" s="443"/>
    </row>
    <row r="17" spans="1:7" x14ac:dyDescent="0.25">
      <c r="A17" s="445" t="s">
        <v>453</v>
      </c>
      <c r="B17" s="445"/>
      <c r="C17" s="445"/>
      <c r="D17" s="444"/>
      <c r="E17" s="444"/>
      <c r="F17" s="444"/>
      <c r="G17" s="443"/>
    </row>
    <row r="18" spans="1:7" x14ac:dyDescent="0.25">
      <c r="A18" s="445" t="s">
        <v>454</v>
      </c>
      <c r="B18" s="445"/>
      <c r="C18" s="445"/>
      <c r="D18" s="444"/>
      <c r="E18" s="444"/>
      <c r="F18" s="444"/>
      <c r="G18" s="443"/>
    </row>
    <row r="19" spans="1:7" x14ac:dyDescent="0.25">
      <c r="A19" s="445" t="s">
        <v>455</v>
      </c>
      <c r="B19" s="445"/>
      <c r="C19" s="445"/>
      <c r="D19" s="444"/>
      <c r="E19" s="444"/>
      <c r="F19" s="444"/>
      <c r="G19" s="443"/>
    </row>
    <row r="20" spans="1:7" x14ac:dyDescent="0.25">
      <c r="A20" s="445" t="s">
        <v>456</v>
      </c>
      <c r="B20" s="445"/>
      <c r="C20" s="445"/>
      <c r="D20" s="444"/>
      <c r="E20" s="444"/>
      <c r="F20" s="444"/>
      <c r="G20" s="443"/>
    </row>
    <row r="21" spans="1:7" x14ac:dyDescent="0.25">
      <c r="A21" s="176" t="s">
        <v>457</v>
      </c>
      <c r="B21" s="176"/>
      <c r="C21" s="176"/>
      <c r="D21" s="444"/>
      <c r="E21" s="444"/>
      <c r="F21" s="444"/>
      <c r="G21" s="443"/>
    </row>
    <row r="22" spans="1:7" x14ac:dyDescent="0.25">
      <c r="A22" s="446" t="s">
        <v>458</v>
      </c>
      <c r="B22" s="446"/>
      <c r="C22" s="446"/>
      <c r="D22" s="444"/>
      <c r="E22" s="444"/>
      <c r="F22" s="444"/>
      <c r="G22" s="443"/>
    </row>
    <row r="23" spans="1:7" x14ac:dyDescent="0.25">
      <c r="A23" s="445" t="s">
        <v>452</v>
      </c>
      <c r="B23" s="445"/>
      <c r="C23" s="445"/>
      <c r="D23" s="444"/>
      <c r="E23" s="444"/>
      <c r="F23" s="444"/>
      <c r="G23" s="443"/>
    </row>
    <row r="24" spans="1:7" x14ac:dyDescent="0.25">
      <c r="A24" s="445" t="s">
        <v>453</v>
      </c>
      <c r="B24" s="445"/>
      <c r="C24" s="445"/>
      <c r="D24" s="444"/>
      <c r="E24" s="444"/>
      <c r="F24" s="444"/>
      <c r="G24" s="443"/>
    </row>
    <row r="25" spans="1:7" x14ac:dyDescent="0.25">
      <c r="A25" s="445" t="s">
        <v>454</v>
      </c>
      <c r="B25" s="445"/>
      <c r="C25" s="445"/>
      <c r="D25" s="444"/>
      <c r="E25" s="444"/>
      <c r="F25" s="444"/>
      <c r="G25" s="443"/>
    </row>
    <row r="26" spans="1:7" x14ac:dyDescent="0.25">
      <c r="A26" s="445" t="s">
        <v>455</v>
      </c>
      <c r="B26" s="445"/>
      <c r="C26" s="445"/>
      <c r="D26" s="444"/>
      <c r="E26" s="444"/>
      <c r="F26" s="444"/>
      <c r="G26" s="443"/>
    </row>
    <row r="27" spans="1:7" x14ac:dyDescent="0.25">
      <c r="A27" s="445" t="s">
        <v>456</v>
      </c>
      <c r="B27" s="445"/>
      <c r="C27" s="445"/>
      <c r="D27" s="444"/>
      <c r="E27" s="444"/>
      <c r="F27" s="444"/>
      <c r="G27" s="443"/>
    </row>
    <row r="28" spans="1:7" x14ac:dyDescent="0.25">
      <c r="A28" s="446" t="s">
        <v>459</v>
      </c>
      <c r="B28" s="446"/>
      <c r="C28" s="446"/>
      <c r="D28" s="444"/>
      <c r="E28" s="444"/>
      <c r="F28" s="444"/>
      <c r="G28" s="443"/>
    </row>
    <row r="29" spans="1:7" x14ac:dyDescent="0.25">
      <c r="A29" s="176" t="s">
        <v>460</v>
      </c>
      <c r="B29" s="176"/>
      <c r="C29" s="176"/>
      <c r="D29" s="444"/>
      <c r="E29" s="444"/>
      <c r="F29" s="444"/>
      <c r="G29" s="443"/>
    </row>
    <row r="30" spans="1:7" x14ac:dyDescent="0.25">
      <c r="A30" s="176" t="s">
        <v>461</v>
      </c>
      <c r="B30" s="176"/>
      <c r="C30" s="176"/>
      <c r="D30" s="444"/>
      <c r="E30" s="444"/>
      <c r="F30" s="444"/>
      <c r="G30" s="443"/>
    </row>
    <row r="31" spans="1:7" x14ac:dyDescent="0.25">
      <c r="A31" s="176" t="s">
        <v>436</v>
      </c>
      <c r="B31" s="176"/>
      <c r="C31" s="176"/>
      <c r="D31" s="444"/>
      <c r="E31" s="444"/>
      <c r="F31" s="444"/>
      <c r="G31" s="443"/>
    </row>
    <row r="32" spans="1:7" x14ac:dyDescent="0.25">
      <c r="A32" s="176" t="s">
        <v>710</v>
      </c>
      <c r="B32" s="176"/>
      <c r="C32" s="176"/>
      <c r="D32" s="444"/>
      <c r="E32" s="444"/>
      <c r="F32" s="444"/>
      <c r="G32" s="443"/>
    </row>
    <row r="33" spans="1:7" x14ac:dyDescent="0.25">
      <c r="A33" s="176" t="s">
        <v>462</v>
      </c>
      <c r="B33" s="176"/>
      <c r="C33" s="176"/>
      <c r="D33" s="444"/>
      <c r="E33" s="444"/>
      <c r="F33" s="444"/>
      <c r="G33" s="443"/>
    </row>
    <row r="34" spans="1:7" x14ac:dyDescent="0.25">
      <c r="A34" s="176" t="s">
        <v>463</v>
      </c>
      <c r="B34" s="176"/>
      <c r="C34" s="176"/>
      <c r="D34" s="444"/>
      <c r="E34" s="444"/>
      <c r="F34" s="444"/>
      <c r="G34" s="443"/>
    </row>
    <row r="35" spans="1:7" x14ac:dyDescent="0.25">
      <c r="A35" s="176"/>
      <c r="B35" s="176"/>
      <c r="C35" s="176"/>
      <c r="D35" s="447"/>
      <c r="E35" s="447"/>
      <c r="F35" s="447"/>
      <c r="G35" s="176"/>
    </row>
    <row r="36" spans="1:7" x14ac:dyDescent="0.25">
      <c r="A36" s="176" t="s">
        <v>464</v>
      </c>
      <c r="B36" s="176"/>
      <c r="C36" s="176"/>
      <c r="D36" s="444"/>
      <c r="E36" s="444"/>
      <c r="F36" s="444"/>
      <c r="G36" s="443"/>
    </row>
    <row r="37" spans="1:7" x14ac:dyDescent="0.25">
      <c r="A37" s="176" t="s">
        <v>465</v>
      </c>
      <c r="B37" s="176"/>
      <c r="C37" s="176"/>
      <c r="D37" s="444"/>
      <c r="E37" s="444"/>
      <c r="F37" s="444"/>
      <c r="G37" s="443"/>
    </row>
    <row r="38" spans="1:7" x14ac:dyDescent="0.25">
      <c r="A38" s="445" t="s">
        <v>452</v>
      </c>
      <c r="B38" s="445"/>
      <c r="C38" s="445"/>
      <c r="D38" s="444"/>
      <c r="E38" s="444"/>
      <c r="F38" s="444"/>
      <c r="G38" s="443"/>
    </row>
    <row r="39" spans="1:7" x14ac:dyDescent="0.25">
      <c r="A39" s="445" t="s">
        <v>453</v>
      </c>
      <c r="B39" s="445"/>
      <c r="C39" s="445"/>
      <c r="D39" s="444"/>
      <c r="E39" s="444"/>
      <c r="F39" s="444"/>
      <c r="G39" s="443"/>
    </row>
    <row r="40" spans="1:7" x14ac:dyDescent="0.25">
      <c r="A40" s="445" t="s">
        <v>454</v>
      </c>
      <c r="B40" s="445"/>
      <c r="C40" s="445"/>
      <c r="D40" s="444"/>
      <c r="E40" s="444"/>
      <c r="F40" s="444"/>
      <c r="G40" s="443"/>
    </row>
    <row r="41" spans="1:7" x14ac:dyDescent="0.25">
      <c r="A41" s="445" t="s">
        <v>455</v>
      </c>
      <c r="B41" s="445"/>
      <c r="C41" s="445"/>
      <c r="D41" s="444"/>
      <c r="E41" s="444"/>
      <c r="F41" s="444"/>
      <c r="G41" s="443"/>
    </row>
    <row r="42" spans="1:7" x14ac:dyDescent="0.25">
      <c r="A42" s="445" t="s">
        <v>456</v>
      </c>
      <c r="B42" s="445"/>
      <c r="C42" s="445"/>
      <c r="D42" s="444"/>
      <c r="E42" s="444"/>
      <c r="F42" s="444"/>
      <c r="G42" s="443"/>
    </row>
    <row r="43" spans="1:7" x14ac:dyDescent="0.25">
      <c r="A43" s="176" t="s">
        <v>466</v>
      </c>
      <c r="B43" s="176"/>
      <c r="C43" s="176"/>
      <c r="D43" s="444"/>
      <c r="E43" s="444"/>
      <c r="F43" s="444"/>
      <c r="G43" s="443"/>
    </row>
    <row r="44" spans="1:7" x14ac:dyDescent="0.25">
      <c r="A44" s="446" t="s">
        <v>467</v>
      </c>
      <c r="B44" s="446"/>
      <c r="C44" s="446"/>
      <c r="D44" s="444"/>
      <c r="E44" s="444"/>
      <c r="F44" s="444"/>
      <c r="G44" s="443"/>
    </row>
    <row r="45" spans="1:7" x14ac:dyDescent="0.25">
      <c r="A45" s="445" t="s">
        <v>452</v>
      </c>
      <c r="B45" s="445"/>
      <c r="C45" s="445"/>
      <c r="D45" s="444"/>
      <c r="E45" s="444"/>
      <c r="F45" s="444"/>
      <c r="G45" s="443"/>
    </row>
    <row r="46" spans="1:7" x14ac:dyDescent="0.25">
      <c r="A46" s="445" t="s">
        <v>453</v>
      </c>
      <c r="B46" s="445"/>
      <c r="C46" s="445"/>
      <c r="D46" s="444"/>
      <c r="E46" s="444"/>
      <c r="F46" s="444"/>
      <c r="G46" s="443"/>
    </row>
    <row r="47" spans="1:7" x14ac:dyDescent="0.25">
      <c r="A47" s="445" t="s">
        <v>454</v>
      </c>
      <c r="B47" s="445"/>
      <c r="C47" s="445"/>
      <c r="D47" s="444"/>
      <c r="E47" s="444"/>
      <c r="F47" s="444"/>
      <c r="G47" s="443"/>
    </row>
    <row r="48" spans="1:7" x14ac:dyDescent="0.25">
      <c r="A48" s="445" t="s">
        <v>455</v>
      </c>
      <c r="B48" s="445"/>
      <c r="C48" s="445"/>
      <c r="D48" s="444"/>
      <c r="E48" s="444"/>
      <c r="F48" s="444"/>
      <c r="G48" s="443"/>
    </row>
    <row r="49" spans="1:7" x14ac:dyDescent="0.25">
      <c r="A49" s="445" t="s">
        <v>456</v>
      </c>
      <c r="B49" s="445"/>
      <c r="C49" s="445"/>
      <c r="D49" s="444"/>
      <c r="E49" s="444"/>
      <c r="F49" s="444"/>
      <c r="G49" s="443"/>
    </row>
    <row r="50" spans="1:7" x14ac:dyDescent="0.25">
      <c r="A50" s="446" t="s">
        <v>468</v>
      </c>
      <c r="B50" s="446"/>
      <c r="C50" s="446"/>
      <c r="D50" s="444"/>
      <c r="E50" s="444"/>
      <c r="F50" s="444"/>
      <c r="G50" s="443"/>
    </row>
    <row r="51" spans="1:7" x14ac:dyDescent="0.25">
      <c r="A51" s="446" t="s">
        <v>469</v>
      </c>
      <c r="B51" s="446"/>
      <c r="C51" s="446"/>
      <c r="D51" s="444"/>
      <c r="E51" s="444"/>
      <c r="F51" s="444"/>
      <c r="G51" s="443"/>
    </row>
    <row r="52" spans="1:7" x14ac:dyDescent="0.25">
      <c r="A52" s="176" t="s">
        <v>470</v>
      </c>
      <c r="B52" s="176"/>
      <c r="C52" s="176"/>
      <c r="D52" s="444"/>
      <c r="E52" s="444"/>
      <c r="F52" s="444"/>
      <c r="G52" s="443"/>
    </row>
    <row r="53" spans="1:7" x14ac:dyDescent="0.25">
      <c r="A53" s="176" t="s">
        <v>471</v>
      </c>
      <c r="B53" s="176"/>
      <c r="C53" s="176"/>
      <c r="D53" s="447"/>
      <c r="E53" s="447"/>
      <c r="F53" s="447"/>
      <c r="G53" s="176"/>
    </row>
    <row r="54" spans="1:7" x14ac:dyDescent="0.25">
      <c r="A54" s="176" t="s">
        <v>465</v>
      </c>
      <c r="B54" s="176"/>
      <c r="C54" s="176"/>
      <c r="D54" s="444"/>
      <c r="E54" s="444"/>
      <c r="F54" s="444"/>
      <c r="G54" s="443"/>
    </row>
    <row r="55" spans="1:7" x14ac:dyDescent="0.25">
      <c r="A55" s="176" t="s">
        <v>466</v>
      </c>
      <c r="B55" s="176"/>
      <c r="C55" s="176"/>
      <c r="D55" s="444"/>
      <c r="E55" s="444"/>
      <c r="F55" s="444"/>
      <c r="G55" s="443"/>
    </row>
    <row r="56" spans="1:7" x14ac:dyDescent="0.25">
      <c r="A56" s="176" t="s">
        <v>472</v>
      </c>
      <c r="B56" s="176"/>
      <c r="C56" s="176"/>
      <c r="D56" s="444"/>
      <c r="E56" s="444"/>
      <c r="F56" s="444"/>
      <c r="G56" s="443"/>
    </row>
    <row r="57" spans="1:7" x14ac:dyDescent="0.25">
      <c r="A57" s="176" t="s">
        <v>473</v>
      </c>
      <c r="B57" s="176"/>
      <c r="C57" s="176"/>
      <c r="D57" s="447"/>
      <c r="E57" s="447"/>
      <c r="F57" s="447"/>
      <c r="G57" s="176"/>
    </row>
    <row r="58" spans="1:7" x14ac:dyDescent="0.25">
      <c r="A58" s="176" t="s">
        <v>465</v>
      </c>
      <c r="B58" s="176"/>
      <c r="C58" s="176"/>
      <c r="D58" s="447"/>
      <c r="E58" s="447"/>
      <c r="F58" s="447"/>
      <c r="G58" s="176"/>
    </row>
    <row r="59" spans="1:7" x14ac:dyDescent="0.25">
      <c r="A59" s="446" t="s">
        <v>474</v>
      </c>
      <c r="B59" s="446"/>
      <c r="C59" s="446"/>
      <c r="D59" s="444"/>
      <c r="E59" s="444"/>
      <c r="F59" s="444"/>
      <c r="G59" s="443"/>
    </row>
    <row r="60" spans="1:7" x14ac:dyDescent="0.25">
      <c r="A60" s="446" t="s">
        <v>475</v>
      </c>
      <c r="B60" s="446"/>
      <c r="C60" s="446"/>
      <c r="D60" s="444"/>
      <c r="E60" s="444"/>
      <c r="F60" s="444"/>
      <c r="G60" s="443"/>
    </row>
    <row r="61" spans="1:7" x14ac:dyDescent="0.25">
      <c r="A61" s="176" t="s">
        <v>466</v>
      </c>
      <c r="B61" s="176"/>
      <c r="C61" s="176"/>
      <c r="D61" s="444"/>
      <c r="E61" s="444"/>
      <c r="F61" s="444"/>
      <c r="G61" s="443"/>
    </row>
    <row r="62" spans="1:7" x14ac:dyDescent="0.25">
      <c r="A62" s="446" t="s">
        <v>476</v>
      </c>
      <c r="B62" s="446"/>
      <c r="C62" s="446"/>
      <c r="D62" s="444"/>
      <c r="E62" s="444"/>
      <c r="F62" s="444"/>
      <c r="G62" s="443"/>
    </row>
    <row r="63" spans="1:7" x14ac:dyDescent="0.25">
      <c r="A63" s="176" t="s">
        <v>477</v>
      </c>
      <c r="B63" s="176"/>
      <c r="C63" s="176"/>
      <c r="D63" s="447"/>
      <c r="E63" s="447"/>
      <c r="F63" s="447"/>
      <c r="G63" s="176"/>
    </row>
    <row r="64" spans="1:7" x14ac:dyDescent="0.25">
      <c r="A64" s="176" t="s">
        <v>478</v>
      </c>
      <c r="B64" s="176"/>
      <c r="C64" s="176"/>
      <c r="D64" s="447"/>
      <c r="E64" s="447"/>
      <c r="F64" s="447"/>
      <c r="G64" s="176"/>
    </row>
    <row r="65" spans="1:7" x14ac:dyDescent="0.25">
      <c r="A65" s="176" t="s">
        <v>479</v>
      </c>
      <c r="B65" s="176"/>
      <c r="C65" s="176"/>
      <c r="D65" s="447"/>
      <c r="E65" s="447"/>
      <c r="F65" s="447"/>
      <c r="G65" s="176"/>
    </row>
    <row r="66" spans="1:7" x14ac:dyDescent="0.25">
      <c r="A66" s="448" t="s">
        <v>480</v>
      </c>
      <c r="B66" s="448"/>
      <c r="C66" s="448"/>
      <c r="D66" s="447"/>
      <c r="E66" s="447"/>
      <c r="F66" s="447"/>
      <c r="G66" s="176"/>
    </row>
    <row r="67" spans="1:7" x14ac:dyDescent="0.25">
      <c r="A67" s="448" t="s">
        <v>481</v>
      </c>
      <c r="B67" s="448"/>
      <c r="C67" s="448"/>
      <c r="D67" s="447"/>
      <c r="E67" s="447"/>
      <c r="F67" s="447"/>
      <c r="G67" s="176"/>
    </row>
    <row r="68" spans="1:7" x14ac:dyDescent="0.25">
      <c r="A68" s="448" t="s">
        <v>482</v>
      </c>
      <c r="B68" s="448"/>
      <c r="C68" s="448"/>
      <c r="D68" s="447"/>
      <c r="E68" s="447"/>
      <c r="F68" s="447"/>
      <c r="G68" s="176"/>
    </row>
    <row r="69" spans="1:7" x14ac:dyDescent="0.25">
      <c r="A69" s="448" t="s">
        <v>483</v>
      </c>
      <c r="B69" s="448"/>
      <c r="C69" s="448"/>
      <c r="D69" s="444"/>
      <c r="E69" s="444"/>
      <c r="F69" s="444"/>
      <c r="G69" s="443"/>
    </row>
    <row r="70" spans="1:7" x14ac:dyDescent="0.25">
      <c r="A70" s="176" t="s">
        <v>478</v>
      </c>
      <c r="B70" s="176"/>
      <c r="C70" s="176"/>
      <c r="D70" s="447"/>
      <c r="E70" s="447"/>
      <c r="F70" s="447"/>
      <c r="G70" s="176"/>
    </row>
    <row r="71" spans="1:7" x14ac:dyDescent="0.25">
      <c r="A71" s="176" t="s">
        <v>484</v>
      </c>
      <c r="B71" s="176"/>
      <c r="C71" s="176"/>
      <c r="D71" s="447"/>
      <c r="E71" s="447"/>
      <c r="F71" s="447"/>
      <c r="G71" s="176"/>
    </row>
    <row r="72" spans="1:7" x14ac:dyDescent="0.25">
      <c r="A72" s="448" t="s">
        <v>485</v>
      </c>
      <c r="B72" s="448"/>
      <c r="C72" s="448"/>
      <c r="D72" s="444"/>
      <c r="E72" s="444"/>
      <c r="F72" s="444"/>
      <c r="G72" s="443"/>
    </row>
    <row r="73" spans="1:7" x14ac:dyDescent="0.25">
      <c r="A73" s="176" t="s">
        <v>486</v>
      </c>
      <c r="B73" s="176"/>
      <c r="C73" s="176"/>
      <c r="D73" s="447"/>
      <c r="E73" s="447"/>
      <c r="F73" s="447"/>
      <c r="G73" s="176"/>
    </row>
    <row r="74" spans="1:7" x14ac:dyDescent="0.25">
      <c r="A74" s="176" t="s">
        <v>487</v>
      </c>
      <c r="B74" s="176"/>
      <c r="C74" s="176"/>
      <c r="D74" s="447"/>
      <c r="E74" s="447"/>
      <c r="F74" s="447"/>
      <c r="G74" s="176"/>
    </row>
  </sheetData>
  <mergeCells count="1">
    <mergeCell ref="A5:G5"/>
  </mergeCells>
  <phoneticPr fontId="52" type="noConversion"/>
  <pageMargins left="0.7" right="0.7" top="0.75" bottom="0.75" header="0.3" footer="0.3"/>
  <pageSetup paperSize="9" scale="85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I89"/>
  <sheetViews>
    <sheetView view="pageBreakPreview" topLeftCell="A10" zoomScaleNormal="90" workbookViewId="0">
      <selection activeCell="D25" sqref="D25"/>
    </sheetView>
  </sheetViews>
  <sheetFormatPr defaultRowHeight="15.75" x14ac:dyDescent="0.25"/>
  <cols>
    <col min="1" max="1" width="7" customWidth="1"/>
    <col min="2" max="2" width="53.75" customWidth="1"/>
    <col min="3" max="6" width="12.375" customWidth="1"/>
    <col min="7" max="7" width="10.5" customWidth="1"/>
    <col min="8" max="8" width="9.125" customWidth="1"/>
  </cols>
  <sheetData>
    <row r="1" spans="1:9" x14ac:dyDescent="0.25">
      <c r="F1" s="4"/>
    </row>
    <row r="2" spans="1:9" x14ac:dyDescent="0.25">
      <c r="F2" s="4" t="s">
        <v>376</v>
      </c>
    </row>
    <row r="3" spans="1:9" x14ac:dyDescent="0.25">
      <c r="F3" s="4" t="s">
        <v>119</v>
      </c>
    </row>
    <row r="4" spans="1:9" x14ac:dyDescent="0.25">
      <c r="F4" s="4" t="s">
        <v>137</v>
      </c>
    </row>
    <row r="5" spans="1:9" x14ac:dyDescent="0.25">
      <c r="F5" s="4"/>
    </row>
    <row r="6" spans="1:9" ht="36.75" customHeight="1" x14ac:dyDescent="0.25">
      <c r="A6" s="990" t="s">
        <v>136</v>
      </c>
      <c r="B6" s="990"/>
      <c r="C6" s="990"/>
      <c r="D6" s="990"/>
      <c r="E6" s="990"/>
      <c r="F6" s="990"/>
      <c r="H6" s="4"/>
    </row>
    <row r="7" spans="1:9" ht="36.75" customHeight="1" x14ac:dyDescent="0.25">
      <c r="A7" s="346"/>
      <c r="B7" s="346"/>
      <c r="C7" s="346"/>
      <c r="D7" s="346"/>
      <c r="E7" s="346"/>
      <c r="F7" s="346"/>
      <c r="H7" s="4"/>
    </row>
    <row r="8" spans="1:9" x14ac:dyDescent="0.25">
      <c r="F8" s="4" t="s">
        <v>120</v>
      </c>
    </row>
    <row r="9" spans="1:9" x14ac:dyDescent="0.25">
      <c r="E9" s="101" t="s">
        <v>571</v>
      </c>
      <c r="F9" s="101"/>
    </row>
    <row r="10" spans="1:9" x14ac:dyDescent="0.25">
      <c r="F10" s="4" t="s">
        <v>564</v>
      </c>
    </row>
    <row r="11" spans="1:9" x14ac:dyDescent="0.25">
      <c r="F11" s="234" t="s">
        <v>122</v>
      </c>
    </row>
    <row r="12" spans="1:9" x14ac:dyDescent="0.25">
      <c r="F12" s="4" t="s">
        <v>574</v>
      </c>
    </row>
    <row r="13" spans="1:9" x14ac:dyDescent="0.25">
      <c r="F13" s="4" t="s">
        <v>124</v>
      </c>
    </row>
    <row r="14" spans="1:9" x14ac:dyDescent="0.25">
      <c r="F14" s="4"/>
    </row>
    <row r="15" spans="1:9" ht="16.5" thickBot="1" x14ac:dyDescent="0.3">
      <c r="F15" s="4" t="s">
        <v>714</v>
      </c>
    </row>
    <row r="16" spans="1:9" x14ac:dyDescent="0.25">
      <c r="A16" s="991" t="s">
        <v>621</v>
      </c>
      <c r="B16" s="1001" t="s">
        <v>685</v>
      </c>
      <c r="C16" s="991" t="s">
        <v>572</v>
      </c>
      <c r="D16" s="1003"/>
      <c r="E16" s="991" t="s">
        <v>573</v>
      </c>
      <c r="F16" s="1003"/>
      <c r="I16" s="37"/>
    </row>
    <row r="17" spans="1:9" ht="16.5" thickBot="1" x14ac:dyDescent="0.3">
      <c r="A17" s="1000"/>
      <c r="B17" s="1002"/>
      <c r="C17" s="48" t="s">
        <v>645</v>
      </c>
      <c r="D17" s="50" t="s">
        <v>646</v>
      </c>
      <c r="E17" s="207" t="s">
        <v>645</v>
      </c>
      <c r="F17" s="50" t="s">
        <v>646</v>
      </c>
      <c r="I17" s="37"/>
    </row>
    <row r="18" spans="1:9" ht="16.5" thickBot="1" x14ac:dyDescent="0.3">
      <c r="A18" s="132">
        <v>1</v>
      </c>
      <c r="B18" s="134">
        <v>2</v>
      </c>
      <c r="C18" s="135">
        <v>3</v>
      </c>
      <c r="D18" s="133">
        <v>4</v>
      </c>
      <c r="E18" s="208">
        <v>5</v>
      </c>
      <c r="F18" s="133">
        <v>6</v>
      </c>
      <c r="I18" s="37"/>
    </row>
    <row r="19" spans="1:9" ht="15.75" customHeight="1" x14ac:dyDescent="0.25">
      <c r="A19" s="139" t="s">
        <v>665</v>
      </c>
      <c r="B19" s="118" t="s">
        <v>687</v>
      </c>
      <c r="C19" s="56"/>
      <c r="D19" s="58">
        <v>37.994354999999999</v>
      </c>
      <c r="E19" s="209"/>
      <c r="F19" s="690">
        <v>41.052007000000003</v>
      </c>
      <c r="I19" s="37"/>
    </row>
    <row r="20" spans="1:9" x14ac:dyDescent="0.25">
      <c r="A20" s="64"/>
      <c r="B20" s="65" t="s">
        <v>696</v>
      </c>
      <c r="C20" s="61"/>
      <c r="D20" s="63"/>
      <c r="E20" s="210"/>
      <c r="F20" s="49"/>
      <c r="I20" s="37"/>
    </row>
    <row r="21" spans="1:9" ht="31.5" x14ac:dyDescent="0.25">
      <c r="A21" s="64" t="s">
        <v>624</v>
      </c>
      <c r="B21" s="65" t="s">
        <v>172</v>
      </c>
      <c r="C21" s="61"/>
      <c r="D21" s="63">
        <v>37.994354999999999</v>
      </c>
      <c r="E21" s="210"/>
      <c r="F21" s="691">
        <v>41.052007000000003</v>
      </c>
      <c r="I21" s="37"/>
    </row>
    <row r="22" spans="1:9" ht="16.5" thickBot="1" x14ac:dyDescent="0.3">
      <c r="A22" s="69" t="s">
        <v>625</v>
      </c>
      <c r="B22" s="70" t="s">
        <v>86</v>
      </c>
      <c r="C22" s="76"/>
      <c r="D22" s="78"/>
      <c r="E22" s="211"/>
      <c r="F22" s="201"/>
      <c r="I22" s="37"/>
    </row>
    <row r="23" spans="1:9" x14ac:dyDescent="0.25">
      <c r="A23" s="139" t="s">
        <v>658</v>
      </c>
      <c r="B23" s="118" t="s">
        <v>47</v>
      </c>
      <c r="C23" s="56"/>
      <c r="D23" s="58">
        <v>36.024957999999998</v>
      </c>
      <c r="E23" s="209"/>
      <c r="F23" s="690">
        <v>41.607571</v>
      </c>
      <c r="I23" s="37"/>
    </row>
    <row r="24" spans="1:9" x14ac:dyDescent="0.25">
      <c r="A24" s="59" t="s">
        <v>623</v>
      </c>
      <c r="B24" s="60" t="s">
        <v>688</v>
      </c>
      <c r="C24" s="61"/>
      <c r="D24" s="63">
        <v>1.470424</v>
      </c>
      <c r="E24" s="210"/>
      <c r="F24" s="691">
        <v>1.5618780000000001</v>
      </c>
      <c r="I24" s="37"/>
    </row>
    <row r="25" spans="1:9" x14ac:dyDescent="0.25">
      <c r="A25" s="64"/>
      <c r="B25" s="65" t="s">
        <v>696</v>
      </c>
      <c r="C25" s="66"/>
      <c r="D25" s="68"/>
      <c r="E25" s="212"/>
      <c r="F25" s="49"/>
      <c r="I25" s="37"/>
    </row>
    <row r="26" spans="1:9" x14ac:dyDescent="0.25">
      <c r="A26" s="64" t="s">
        <v>624</v>
      </c>
      <c r="B26" s="65" t="s">
        <v>81</v>
      </c>
      <c r="C26" s="66"/>
      <c r="D26" s="68">
        <v>0.55162999999999995</v>
      </c>
      <c r="E26" s="212"/>
      <c r="F26" s="94">
        <v>0.61558500000000005</v>
      </c>
      <c r="I26" s="37"/>
    </row>
    <row r="27" spans="1:9" x14ac:dyDescent="0.25">
      <c r="A27" s="64" t="s">
        <v>625</v>
      </c>
      <c r="B27" s="65" t="s">
        <v>82</v>
      </c>
      <c r="C27" s="66"/>
      <c r="D27" s="68">
        <v>0.60265999999999997</v>
      </c>
      <c r="E27" s="212"/>
      <c r="F27" s="94">
        <v>0.63995800000000003</v>
      </c>
      <c r="I27" s="37"/>
    </row>
    <row r="28" spans="1:9" x14ac:dyDescent="0.25">
      <c r="A28" s="64" t="s">
        <v>636</v>
      </c>
      <c r="B28" s="65" t="s">
        <v>83</v>
      </c>
      <c r="C28" s="66"/>
      <c r="D28" s="68">
        <v>8.9389999999999997E-2</v>
      </c>
      <c r="E28" s="212"/>
      <c r="F28" s="94">
        <v>7.6732999999999996E-2</v>
      </c>
      <c r="I28" s="37"/>
    </row>
    <row r="29" spans="1:9" x14ac:dyDescent="0.25">
      <c r="A29" s="59" t="s">
        <v>626</v>
      </c>
      <c r="B29" s="60" t="s">
        <v>689</v>
      </c>
      <c r="C29" s="61"/>
      <c r="D29" s="63">
        <v>9.731541</v>
      </c>
      <c r="E29" s="210"/>
      <c r="F29" s="691">
        <v>9.2781629999999993</v>
      </c>
      <c r="I29" s="37"/>
    </row>
    <row r="30" spans="1:9" x14ac:dyDescent="0.25">
      <c r="A30" s="59" t="s">
        <v>690</v>
      </c>
      <c r="B30" s="60" t="s">
        <v>691</v>
      </c>
      <c r="C30" s="61"/>
      <c r="D30" s="63">
        <v>0.81470600000000004</v>
      </c>
      <c r="E30" s="210"/>
      <c r="F30" s="49">
        <v>0.95673900000000001</v>
      </c>
      <c r="I30" s="37"/>
    </row>
    <row r="31" spans="1:9" x14ac:dyDescent="0.25">
      <c r="A31" s="59" t="s">
        <v>692</v>
      </c>
      <c r="B31" s="60" t="s">
        <v>701</v>
      </c>
      <c r="C31" s="61"/>
      <c r="D31" s="63">
        <v>5.8618999999999997E-2</v>
      </c>
      <c r="E31" s="210"/>
      <c r="F31" s="49">
        <v>4.7592000000000002E-2</v>
      </c>
      <c r="I31" s="37"/>
    </row>
    <row r="32" spans="1:9" x14ac:dyDescent="0.25">
      <c r="A32" s="59" t="s">
        <v>700</v>
      </c>
      <c r="B32" s="60" t="s">
        <v>693</v>
      </c>
      <c r="C32" s="61"/>
      <c r="D32" s="63">
        <v>23.949667999999999</v>
      </c>
      <c r="E32" s="210"/>
      <c r="F32" s="691">
        <v>29.763197999999999</v>
      </c>
      <c r="I32" s="37"/>
    </row>
    <row r="33" spans="1:9" x14ac:dyDescent="0.25">
      <c r="A33" s="64"/>
      <c r="B33" s="65" t="s">
        <v>696</v>
      </c>
      <c r="C33" s="66"/>
      <c r="D33" s="68"/>
      <c r="E33" s="212"/>
      <c r="F33" s="94"/>
      <c r="I33" s="37"/>
    </row>
    <row r="34" spans="1:9" x14ac:dyDescent="0.25">
      <c r="A34" s="64" t="s">
        <v>634</v>
      </c>
      <c r="B34" s="65" t="s">
        <v>695</v>
      </c>
      <c r="C34" s="66"/>
      <c r="D34" s="68">
        <v>0.829013</v>
      </c>
      <c r="E34" s="212"/>
      <c r="F34" s="692">
        <v>0.63236000000000003</v>
      </c>
      <c r="I34" s="37"/>
    </row>
    <row r="35" spans="1:9" x14ac:dyDescent="0.25">
      <c r="A35" s="64" t="s">
        <v>702</v>
      </c>
      <c r="B35" s="65" t="s">
        <v>48</v>
      </c>
      <c r="C35" s="66"/>
      <c r="D35" s="68"/>
      <c r="E35" s="212"/>
      <c r="F35" s="94"/>
      <c r="I35" s="37"/>
    </row>
    <row r="36" spans="1:9" ht="16.5" thickBot="1" x14ac:dyDescent="0.3">
      <c r="A36" s="69" t="s">
        <v>5</v>
      </c>
      <c r="B36" s="70" t="s">
        <v>49</v>
      </c>
      <c r="C36" s="71"/>
      <c r="D36" s="73"/>
      <c r="E36" s="213"/>
      <c r="F36" s="201"/>
      <c r="I36" s="37"/>
    </row>
    <row r="37" spans="1:9" ht="16.5" thickBot="1" x14ac:dyDescent="0.3">
      <c r="A37" s="138" t="s">
        <v>659</v>
      </c>
      <c r="B37" s="74" t="s">
        <v>50</v>
      </c>
      <c r="C37" s="53"/>
      <c r="D37" s="55">
        <f>D19-D23</f>
        <v>1.9693970000000007</v>
      </c>
      <c r="E37" s="214"/>
      <c r="F37" s="55">
        <f>F19-F23</f>
        <v>-0.55556399999999684</v>
      </c>
      <c r="I37" s="37"/>
    </row>
    <row r="38" spans="1:9" x14ac:dyDescent="0.25">
      <c r="A38" s="139" t="s">
        <v>703</v>
      </c>
      <c r="B38" s="118" t="s">
        <v>704</v>
      </c>
      <c r="C38" s="56"/>
      <c r="D38" s="58"/>
      <c r="E38" s="209"/>
      <c r="F38" s="130"/>
      <c r="I38" s="37"/>
    </row>
    <row r="39" spans="1:9" x14ac:dyDescent="0.25">
      <c r="A39" s="64" t="s">
        <v>623</v>
      </c>
      <c r="B39" s="65" t="s">
        <v>705</v>
      </c>
      <c r="C39" s="66"/>
      <c r="D39" s="68"/>
      <c r="E39" s="212"/>
      <c r="F39" s="94"/>
      <c r="I39" s="37"/>
    </row>
    <row r="40" spans="1:9" x14ac:dyDescent="0.25">
      <c r="A40" s="64"/>
      <c r="B40" s="65" t="s">
        <v>694</v>
      </c>
      <c r="C40" s="66"/>
      <c r="D40" s="68"/>
      <c r="E40" s="212"/>
      <c r="F40" s="94"/>
      <c r="I40" s="37"/>
    </row>
    <row r="41" spans="1:9" ht="31.5" x14ac:dyDescent="0.25">
      <c r="A41" s="64" t="s">
        <v>624</v>
      </c>
      <c r="B41" s="65" t="s">
        <v>54</v>
      </c>
      <c r="C41" s="66"/>
      <c r="D41" s="68"/>
      <c r="E41" s="212"/>
      <c r="F41" s="94"/>
      <c r="I41" s="37"/>
    </row>
    <row r="42" spans="1:9" x14ac:dyDescent="0.25">
      <c r="A42" s="64" t="s">
        <v>625</v>
      </c>
      <c r="B42" s="75" t="s">
        <v>55</v>
      </c>
      <c r="C42" s="66"/>
      <c r="D42" s="68"/>
      <c r="E42" s="212"/>
      <c r="F42" s="94"/>
      <c r="I42" s="37"/>
    </row>
    <row r="43" spans="1:9" x14ac:dyDescent="0.25">
      <c r="A43" s="64" t="s">
        <v>626</v>
      </c>
      <c r="B43" s="65" t="s">
        <v>706</v>
      </c>
      <c r="C43" s="66"/>
      <c r="D43" s="68"/>
      <c r="E43" s="212"/>
      <c r="F43" s="94"/>
      <c r="I43" s="37"/>
    </row>
    <row r="44" spans="1:9" x14ac:dyDescent="0.25">
      <c r="A44" s="64"/>
      <c r="B44" s="65" t="s">
        <v>694</v>
      </c>
      <c r="C44" s="66"/>
      <c r="D44" s="68"/>
      <c r="E44" s="212"/>
      <c r="F44" s="94"/>
      <c r="I44" s="37"/>
    </row>
    <row r="45" spans="1:9" ht="16.5" thickBot="1" x14ac:dyDescent="0.3">
      <c r="A45" s="69" t="s">
        <v>627</v>
      </c>
      <c r="B45" s="70" t="s">
        <v>56</v>
      </c>
      <c r="C45" s="71"/>
      <c r="D45" s="73"/>
      <c r="E45" s="213"/>
      <c r="F45" s="201"/>
      <c r="I45" s="37"/>
    </row>
    <row r="46" spans="1:9" ht="16.5" thickBot="1" x14ac:dyDescent="0.3">
      <c r="A46" s="171" t="s">
        <v>707</v>
      </c>
      <c r="B46" s="206" t="s">
        <v>708</v>
      </c>
      <c r="C46" s="221"/>
      <c r="D46" s="179">
        <f>D37</f>
        <v>1.9693970000000007</v>
      </c>
      <c r="E46" s="215"/>
      <c r="F46" s="179">
        <f>F37</f>
        <v>-0.55556399999999684</v>
      </c>
      <c r="I46" s="37"/>
    </row>
    <row r="47" spans="1:9" ht="16.5" thickBot="1" x14ac:dyDescent="0.3">
      <c r="A47" s="138" t="s">
        <v>709</v>
      </c>
      <c r="B47" s="74" t="s">
        <v>710</v>
      </c>
      <c r="C47" s="53"/>
      <c r="D47" s="55">
        <v>0</v>
      </c>
      <c r="E47" s="214"/>
      <c r="F47" s="693">
        <v>0</v>
      </c>
      <c r="I47" s="37"/>
    </row>
    <row r="48" spans="1:9" ht="16.5" thickBot="1" x14ac:dyDescent="0.3">
      <c r="A48" s="138" t="s">
        <v>711</v>
      </c>
      <c r="B48" s="74" t="s">
        <v>712</v>
      </c>
      <c r="C48" s="53"/>
      <c r="D48" s="55"/>
      <c r="E48" s="214"/>
      <c r="F48" s="203"/>
      <c r="I48" s="37"/>
    </row>
    <row r="49" spans="1:9" x14ac:dyDescent="0.25">
      <c r="A49" s="139" t="s">
        <v>713</v>
      </c>
      <c r="B49" s="118" t="s">
        <v>79</v>
      </c>
      <c r="C49" s="56"/>
      <c r="D49" s="58">
        <v>1.9693970000000001</v>
      </c>
      <c r="E49" s="209"/>
      <c r="F49" s="690">
        <v>0.220525</v>
      </c>
      <c r="I49" s="37"/>
    </row>
    <row r="50" spans="1:9" x14ac:dyDescent="0.25">
      <c r="A50" s="64"/>
      <c r="B50" s="65" t="s">
        <v>696</v>
      </c>
      <c r="C50" s="66"/>
      <c r="D50" s="68"/>
      <c r="E50" s="212"/>
      <c r="F50" s="94"/>
      <c r="I50" s="37"/>
    </row>
    <row r="51" spans="1:9" x14ac:dyDescent="0.25">
      <c r="A51" s="64" t="s">
        <v>623</v>
      </c>
      <c r="B51" s="65" t="s">
        <v>57</v>
      </c>
      <c r="C51" s="66"/>
      <c r="D51" s="68"/>
      <c r="E51" s="212"/>
      <c r="F51" s="94"/>
      <c r="I51" s="37"/>
    </row>
    <row r="52" spans="1:9" x14ac:dyDescent="0.25">
      <c r="A52" s="180" t="s">
        <v>626</v>
      </c>
      <c r="B52" s="65" t="s">
        <v>58</v>
      </c>
      <c r="C52" s="66"/>
      <c r="D52" s="68"/>
      <c r="E52" s="212"/>
      <c r="F52" s="94"/>
      <c r="I52" s="37"/>
    </row>
    <row r="53" spans="1:9" x14ac:dyDescent="0.25">
      <c r="A53" s="64" t="s">
        <v>690</v>
      </c>
      <c r="B53" s="65" t="s">
        <v>59</v>
      </c>
      <c r="C53" s="66"/>
      <c r="D53" s="68"/>
      <c r="E53" s="212"/>
      <c r="F53" s="49"/>
      <c r="I53" s="37"/>
    </row>
    <row r="54" spans="1:9" ht="16.5" thickBot="1" x14ac:dyDescent="0.3">
      <c r="A54" s="69" t="s">
        <v>692</v>
      </c>
      <c r="B54" s="70" t="s">
        <v>60</v>
      </c>
      <c r="C54" s="76"/>
      <c r="D54" s="78">
        <f>D46</f>
        <v>1.9693970000000007</v>
      </c>
      <c r="E54" s="211"/>
      <c r="F54" s="694">
        <v>0.220525</v>
      </c>
      <c r="I54" s="37"/>
    </row>
    <row r="55" spans="1:9" x14ac:dyDescent="0.25">
      <c r="A55" s="139" t="s">
        <v>764</v>
      </c>
      <c r="B55" s="118" t="s">
        <v>77</v>
      </c>
      <c r="C55" s="56"/>
      <c r="D55" s="58"/>
      <c r="E55" s="209"/>
      <c r="F55" s="130"/>
      <c r="I55" s="37"/>
    </row>
    <row r="56" spans="1:9" x14ac:dyDescent="0.25">
      <c r="A56" s="64" t="s">
        <v>623</v>
      </c>
      <c r="B56" s="695" t="s">
        <v>42</v>
      </c>
      <c r="C56" s="66"/>
      <c r="D56" s="63">
        <v>0.51769500000000002</v>
      </c>
      <c r="E56" s="210"/>
      <c r="F56" s="49"/>
      <c r="I56" s="37"/>
    </row>
    <row r="57" spans="1:9" x14ac:dyDescent="0.25">
      <c r="A57" s="64" t="s">
        <v>626</v>
      </c>
      <c r="B57" s="65" t="s">
        <v>43</v>
      </c>
      <c r="C57" s="66"/>
      <c r="D57" s="63"/>
      <c r="E57" s="210"/>
      <c r="F57" s="49">
        <v>2.1097999999999999E-2</v>
      </c>
      <c r="I57" s="37"/>
    </row>
    <row r="58" spans="1:9" ht="16.5" thickBot="1" x14ac:dyDescent="0.3">
      <c r="A58" s="69"/>
      <c r="B58" s="70" t="s">
        <v>44</v>
      </c>
      <c r="C58" s="71"/>
      <c r="D58" s="78">
        <v>0.51769500000000002</v>
      </c>
      <c r="E58" s="211"/>
      <c r="F58" s="50">
        <v>-2.1097999999999999E-2</v>
      </c>
      <c r="I58" s="37"/>
    </row>
    <row r="59" spans="1:9" x14ac:dyDescent="0.25">
      <c r="A59" s="139" t="s">
        <v>718</v>
      </c>
      <c r="B59" s="118" t="s">
        <v>78</v>
      </c>
      <c r="C59" s="56"/>
      <c r="D59" s="58"/>
      <c r="E59" s="209"/>
      <c r="F59" s="202"/>
      <c r="I59" s="37"/>
    </row>
    <row r="60" spans="1:9" x14ac:dyDescent="0.25">
      <c r="A60" s="64" t="s">
        <v>623</v>
      </c>
      <c r="B60" s="695" t="s">
        <v>45</v>
      </c>
      <c r="C60" s="66"/>
      <c r="D60" s="63"/>
      <c r="E60" s="210"/>
      <c r="F60" s="49">
        <v>2.2923580000000001</v>
      </c>
      <c r="I60" s="37"/>
    </row>
    <row r="61" spans="1:9" x14ac:dyDescent="0.25">
      <c r="A61" s="64" t="s">
        <v>626</v>
      </c>
      <c r="B61" s="65" t="s">
        <v>46</v>
      </c>
      <c r="C61" s="66"/>
      <c r="D61" s="63">
        <v>4.1390999999999997E-2</v>
      </c>
      <c r="E61" s="210"/>
      <c r="F61" s="49"/>
      <c r="I61" s="37"/>
    </row>
    <row r="62" spans="1:9" ht="16.5" thickBot="1" x14ac:dyDescent="0.3">
      <c r="A62" s="69"/>
      <c r="B62" s="70" t="s">
        <v>44</v>
      </c>
      <c r="C62" s="71"/>
      <c r="D62" s="78">
        <v>4.1390999999999997E-2</v>
      </c>
      <c r="E62" s="211"/>
      <c r="F62" s="50">
        <v>-2.2923580000000001</v>
      </c>
      <c r="I62" s="37"/>
    </row>
    <row r="63" spans="1:9" x14ac:dyDescent="0.25">
      <c r="A63" s="139" t="s">
        <v>721</v>
      </c>
      <c r="B63" s="118" t="s">
        <v>719</v>
      </c>
      <c r="C63" s="56"/>
      <c r="D63" s="58"/>
      <c r="E63" s="209"/>
      <c r="F63" s="130"/>
      <c r="I63" s="37"/>
    </row>
    <row r="64" spans="1:9" x14ac:dyDescent="0.25">
      <c r="A64" s="59"/>
      <c r="B64" s="65" t="s">
        <v>720</v>
      </c>
      <c r="C64" s="66"/>
      <c r="D64" s="68"/>
      <c r="E64" s="212"/>
      <c r="F64" s="94"/>
      <c r="I64" s="37"/>
    </row>
    <row r="65" spans="1:9" x14ac:dyDescent="0.25">
      <c r="A65" s="64" t="s">
        <v>623</v>
      </c>
      <c r="B65" s="65" t="s">
        <v>61</v>
      </c>
      <c r="C65" s="66"/>
      <c r="D65" s="68"/>
      <c r="E65" s="212"/>
      <c r="F65" s="94"/>
      <c r="I65" s="37"/>
    </row>
    <row r="66" spans="1:9" x14ac:dyDescent="0.25">
      <c r="A66" s="64" t="s">
        <v>624</v>
      </c>
      <c r="B66" s="65" t="s">
        <v>728</v>
      </c>
      <c r="C66" s="61"/>
      <c r="D66" s="63"/>
      <c r="E66" s="210"/>
      <c r="F66" s="94"/>
      <c r="I66" s="37"/>
    </row>
    <row r="67" spans="1:9" ht="16.5" thickBot="1" x14ac:dyDescent="0.3">
      <c r="A67" s="69" t="s">
        <v>626</v>
      </c>
      <c r="B67" s="70" t="s">
        <v>75</v>
      </c>
      <c r="C67" s="76"/>
      <c r="D67" s="78"/>
      <c r="E67" s="211"/>
      <c r="F67" s="201"/>
      <c r="I67" s="37"/>
    </row>
    <row r="68" spans="1:9" x14ac:dyDescent="0.25">
      <c r="A68" s="139" t="s">
        <v>723</v>
      </c>
      <c r="B68" s="118" t="s">
        <v>722</v>
      </c>
      <c r="C68" s="79"/>
      <c r="D68" s="81"/>
      <c r="E68" s="216"/>
      <c r="F68" s="204"/>
      <c r="I68" s="37"/>
    </row>
    <row r="69" spans="1:9" x14ac:dyDescent="0.25">
      <c r="A69" s="59"/>
      <c r="B69" s="65" t="s">
        <v>767</v>
      </c>
      <c r="C69" s="66"/>
      <c r="D69" s="68"/>
      <c r="E69" s="212"/>
      <c r="F69" s="94"/>
      <c r="I69" s="37"/>
    </row>
    <row r="70" spans="1:9" x14ac:dyDescent="0.25">
      <c r="A70" s="64" t="s">
        <v>623</v>
      </c>
      <c r="B70" s="65" t="s">
        <v>76</v>
      </c>
      <c r="C70" s="61"/>
      <c r="D70" s="63"/>
      <c r="E70" s="210"/>
      <c r="F70" s="49"/>
      <c r="I70" s="37"/>
    </row>
    <row r="71" spans="1:9" x14ac:dyDescent="0.25">
      <c r="A71" s="64" t="s">
        <v>624</v>
      </c>
      <c r="B71" s="65" t="s">
        <v>728</v>
      </c>
      <c r="C71" s="61"/>
      <c r="D71" s="63"/>
      <c r="E71" s="210"/>
      <c r="F71" s="205"/>
      <c r="I71" s="37"/>
    </row>
    <row r="72" spans="1:9" ht="16.5" thickBot="1" x14ac:dyDescent="0.3">
      <c r="A72" s="69" t="s">
        <v>626</v>
      </c>
      <c r="B72" s="70" t="s">
        <v>75</v>
      </c>
      <c r="C72" s="76"/>
      <c r="D72" s="78"/>
      <c r="E72" s="211"/>
      <c r="F72" s="131"/>
      <c r="I72" s="37"/>
    </row>
    <row r="73" spans="1:9" ht="16.5" thickBot="1" x14ac:dyDescent="0.3">
      <c r="A73" s="138" t="s">
        <v>724</v>
      </c>
      <c r="B73" s="74" t="s">
        <v>766</v>
      </c>
      <c r="C73" s="53"/>
      <c r="D73" s="55">
        <v>2.7871290000000002</v>
      </c>
      <c r="E73" s="214"/>
      <c r="F73" s="693">
        <v>3.5997180000000002</v>
      </c>
      <c r="I73" s="37"/>
    </row>
    <row r="74" spans="1:9" x14ac:dyDescent="0.25">
      <c r="A74" s="140" t="s">
        <v>725</v>
      </c>
      <c r="B74" s="141" t="s">
        <v>87</v>
      </c>
      <c r="C74" s="124"/>
      <c r="D74" s="123"/>
      <c r="E74" s="217"/>
      <c r="F74" s="200"/>
      <c r="I74" s="37"/>
    </row>
    <row r="75" spans="1:9" x14ac:dyDescent="0.25">
      <c r="A75" s="64" t="s">
        <v>623</v>
      </c>
      <c r="B75" s="65" t="s">
        <v>88</v>
      </c>
      <c r="C75" s="66"/>
      <c r="D75" s="68"/>
      <c r="E75" s="212"/>
      <c r="F75" s="94"/>
      <c r="I75" s="37"/>
    </row>
    <row r="76" spans="1:9" ht="16.5" thickBot="1" x14ac:dyDescent="0.3">
      <c r="A76" s="69" t="s">
        <v>626</v>
      </c>
      <c r="B76" s="70" t="s">
        <v>89</v>
      </c>
      <c r="C76" s="71"/>
      <c r="D76" s="73"/>
      <c r="E76" s="213"/>
      <c r="F76" s="96"/>
    </row>
    <row r="77" spans="1:9" ht="16.5" thickBot="1" x14ac:dyDescent="0.3">
      <c r="A77" s="138" t="s">
        <v>51</v>
      </c>
      <c r="B77" s="74" t="s">
        <v>92</v>
      </c>
      <c r="C77" s="82"/>
      <c r="D77" s="84"/>
      <c r="E77" s="218"/>
      <c r="F77" s="129"/>
    </row>
    <row r="78" spans="1:9" x14ac:dyDescent="0.25">
      <c r="A78" s="139" t="s">
        <v>52</v>
      </c>
      <c r="B78" s="118" t="s">
        <v>765</v>
      </c>
      <c r="C78" s="56"/>
      <c r="D78" s="58">
        <v>0.81567900000000004</v>
      </c>
      <c r="E78" s="209"/>
      <c r="F78" s="696">
        <v>1.824481</v>
      </c>
    </row>
    <row r="79" spans="1:9" ht="16.5" thickBot="1" x14ac:dyDescent="0.3">
      <c r="A79" s="90"/>
      <c r="B79" s="70" t="s">
        <v>728</v>
      </c>
      <c r="C79" s="76"/>
      <c r="D79" s="78"/>
      <c r="E79" s="211"/>
      <c r="F79" s="96"/>
    </row>
    <row r="80" spans="1:9" ht="48" thickBot="1" x14ac:dyDescent="0.3">
      <c r="A80" s="138" t="s">
        <v>52</v>
      </c>
      <c r="B80" s="74" t="s">
        <v>515</v>
      </c>
      <c r="C80" s="82"/>
      <c r="D80" s="55">
        <f>D19+D39+D57+D60+D63+D73+D76+D77</f>
        <v>40.781483999999999</v>
      </c>
      <c r="E80" s="218"/>
      <c r="F80" s="55">
        <f>F19+F39+F57+F60+F63+F73+F76+F77</f>
        <v>46.965181000000008</v>
      </c>
    </row>
    <row r="81" spans="1:6" ht="47.25" x14ac:dyDescent="0.25">
      <c r="A81" s="139" t="s">
        <v>53</v>
      </c>
      <c r="B81" s="118" t="s">
        <v>516</v>
      </c>
      <c r="C81" s="79"/>
      <c r="D81" s="58">
        <f>D23-D30+D43+D56+D61+D47+D49+D68+D75+D78</f>
        <v>38.554414000000001</v>
      </c>
      <c r="E81" s="216"/>
      <c r="F81" s="58">
        <f>F23-F30+F43+F56+F61+F47+F49+F68+F75+F78</f>
        <v>42.695838000000002</v>
      </c>
    </row>
    <row r="82" spans="1:6" ht="32.25" thickBot="1" x14ac:dyDescent="0.3">
      <c r="A82" s="188"/>
      <c r="B82" s="222" t="s">
        <v>80</v>
      </c>
      <c r="C82" s="223"/>
      <c r="D82" s="190">
        <f>D80-D81</f>
        <v>2.2270699999999977</v>
      </c>
      <c r="E82" s="224"/>
      <c r="F82" s="190">
        <f>F80-F81</f>
        <v>4.2693430000000063</v>
      </c>
    </row>
    <row r="83" spans="1:6" ht="16.5" thickBot="1" x14ac:dyDescent="0.3">
      <c r="A83" s="192"/>
      <c r="B83" s="193"/>
      <c r="C83" s="194"/>
      <c r="D83" s="194"/>
      <c r="E83" s="194"/>
      <c r="F83" s="226"/>
    </row>
    <row r="84" spans="1:6" x14ac:dyDescent="0.25">
      <c r="A84" s="191"/>
      <c r="B84" s="141" t="s">
        <v>726</v>
      </c>
      <c r="C84" s="85"/>
      <c r="D84" s="86"/>
      <c r="E84" s="225"/>
      <c r="F84" s="128"/>
    </row>
    <row r="85" spans="1:6" x14ac:dyDescent="0.25">
      <c r="A85" s="64" t="s">
        <v>623</v>
      </c>
      <c r="B85" s="65" t="s">
        <v>727</v>
      </c>
      <c r="C85" s="87"/>
      <c r="D85" s="89"/>
      <c r="E85" s="219"/>
      <c r="F85" s="95"/>
    </row>
    <row r="86" spans="1:6" x14ac:dyDescent="0.25">
      <c r="A86" s="262" t="s">
        <v>157</v>
      </c>
      <c r="B86" s="269" t="s">
        <v>729</v>
      </c>
      <c r="C86" s="270"/>
      <c r="D86" s="263"/>
      <c r="E86" s="271"/>
      <c r="F86" s="199"/>
    </row>
    <row r="87" spans="1:6" ht="16.5" thickBot="1" x14ac:dyDescent="0.3">
      <c r="A87" s="69" t="s">
        <v>164</v>
      </c>
      <c r="B87" s="70" t="s">
        <v>173</v>
      </c>
      <c r="C87" s="91"/>
      <c r="D87" s="93"/>
      <c r="E87" s="220"/>
      <c r="F87" s="96"/>
    </row>
    <row r="89" spans="1:6" x14ac:dyDescent="0.25">
      <c r="A89" s="98" t="s">
        <v>730</v>
      </c>
      <c r="B89" s="97"/>
      <c r="C89" s="97"/>
      <c r="D89" s="97"/>
    </row>
  </sheetData>
  <mergeCells count="5">
    <mergeCell ref="A6:F6"/>
    <mergeCell ref="A16:A17"/>
    <mergeCell ref="B16:B17"/>
    <mergeCell ref="E16:F16"/>
    <mergeCell ref="C16:D16"/>
  </mergeCells>
  <phoneticPr fontId="4" type="noConversion"/>
  <pageMargins left="0.74803149606299213" right="0.19685039370078741" top="0.19685039370078741" bottom="0.19685039370078741" header="0.51181102362204722" footer="0.51181102362204722"/>
  <pageSetup paperSize="9" scale="53" orientation="portrait" r:id="rId1"/>
  <headerFooter alignWithMargins="0"/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2:N69"/>
  <sheetViews>
    <sheetView view="pageBreakPreview" topLeftCell="A30" zoomScaleNormal="70" workbookViewId="0">
      <selection activeCell="D52" sqref="D52"/>
    </sheetView>
  </sheetViews>
  <sheetFormatPr defaultRowHeight="15.75" x14ac:dyDescent="0.25"/>
  <cols>
    <col min="1" max="1" width="9" style="1"/>
    <col min="2" max="2" width="37.25" style="1" bestFit="1" customWidth="1"/>
    <col min="3" max="3" width="13.375" style="1" customWidth="1"/>
    <col min="4" max="5" width="10.875" style="1" customWidth="1"/>
    <col min="6" max="7" width="20.75" style="254" customWidth="1"/>
    <col min="8" max="8" width="14.375" style="1" customWidth="1"/>
    <col min="9" max="9" width="12.25" style="1" customWidth="1"/>
    <col min="10" max="10" width="6.25" style="1" customWidth="1"/>
    <col min="11" max="12" width="14.375" style="1" customWidth="1"/>
    <col min="13" max="13" width="37.5" style="1" customWidth="1"/>
    <col min="14" max="16384" width="9" style="1"/>
  </cols>
  <sheetData>
    <row r="2" spans="1:14" x14ac:dyDescent="0.25">
      <c r="M2" s="4" t="s">
        <v>347</v>
      </c>
    </row>
    <row r="3" spans="1:14" x14ac:dyDescent="0.25">
      <c r="M3" s="4" t="s">
        <v>119</v>
      </c>
    </row>
    <row r="4" spans="1:14" x14ac:dyDescent="0.25">
      <c r="M4" s="4" t="s">
        <v>137</v>
      </c>
    </row>
    <row r="5" spans="1:14" x14ac:dyDescent="0.25">
      <c r="M5" s="4"/>
    </row>
    <row r="6" spans="1:14" x14ac:dyDescent="0.25">
      <c r="A6" s="16"/>
    </row>
    <row r="7" spans="1:14" ht="33" customHeight="1" x14ac:dyDescent="0.25">
      <c r="A7" s="990" t="s">
        <v>160</v>
      </c>
      <c r="B7" s="990"/>
      <c r="C7" s="990"/>
      <c r="D7" s="990"/>
      <c r="E7" s="990"/>
      <c r="F7" s="990"/>
      <c r="G7" s="990"/>
      <c r="H7" s="990"/>
      <c r="I7" s="990"/>
      <c r="J7" s="990"/>
      <c r="K7" s="990"/>
      <c r="L7" s="990"/>
      <c r="M7" s="990"/>
    </row>
    <row r="8" spans="1:14" ht="18.75" x14ac:dyDescent="0.3">
      <c r="A8" s="1004"/>
      <c r="B8" s="1004"/>
      <c r="C8" s="1004"/>
      <c r="D8" s="1004"/>
      <c r="E8" s="1004"/>
      <c r="F8" s="1004"/>
      <c r="G8" s="1004"/>
      <c r="H8" s="1004"/>
      <c r="I8" s="1004"/>
      <c r="J8" s="1004"/>
      <c r="K8" s="1004"/>
      <c r="L8" s="1004"/>
      <c r="M8" s="1004"/>
    </row>
    <row r="9" spans="1:14" x14ac:dyDescent="0.25">
      <c r="M9" s="4" t="s">
        <v>120</v>
      </c>
    </row>
    <row r="10" spans="1:14" x14ac:dyDescent="0.25">
      <c r="M10" s="4" t="s">
        <v>429</v>
      </c>
    </row>
    <row r="11" spans="1:14" x14ac:dyDescent="0.25">
      <c r="M11" s="4" t="s">
        <v>430</v>
      </c>
    </row>
    <row r="12" spans="1:14" x14ac:dyDescent="0.25">
      <c r="M12" s="234" t="s">
        <v>122</v>
      </c>
    </row>
    <row r="13" spans="1:14" x14ac:dyDescent="0.25">
      <c r="A13" s="16"/>
      <c r="M13" s="4" t="s">
        <v>270</v>
      </c>
    </row>
    <row r="14" spans="1:14" x14ac:dyDescent="0.25">
      <c r="A14" s="16"/>
      <c r="M14" s="4" t="s">
        <v>124</v>
      </c>
    </row>
    <row r="15" spans="1:14" ht="16.5" thickBot="1" x14ac:dyDescent="0.3">
      <c r="A15" s="16"/>
      <c r="M15" s="4"/>
    </row>
    <row r="16" spans="1:14" ht="41.25" customHeight="1" x14ac:dyDescent="0.25">
      <c r="A16" s="932" t="s">
        <v>637</v>
      </c>
      <c r="B16" s="935" t="s">
        <v>660</v>
      </c>
      <c r="C16" s="935" t="s">
        <v>310</v>
      </c>
      <c r="D16" s="1006" t="s">
        <v>128</v>
      </c>
      <c r="E16" s="1007"/>
      <c r="F16" s="936" t="s">
        <v>168</v>
      </c>
      <c r="G16" s="936" t="s">
        <v>496</v>
      </c>
      <c r="H16" s="936" t="s">
        <v>311</v>
      </c>
      <c r="I16" s="935" t="s">
        <v>761</v>
      </c>
      <c r="J16" s="935"/>
      <c r="K16" s="935"/>
      <c r="L16" s="935"/>
      <c r="M16" s="1012" t="s">
        <v>639</v>
      </c>
      <c r="N16" s="699"/>
    </row>
    <row r="17" spans="1:13" ht="41.25" customHeight="1" x14ac:dyDescent="0.25">
      <c r="A17" s="933"/>
      <c r="B17" s="923"/>
      <c r="C17" s="923"/>
      <c r="D17" s="1008"/>
      <c r="E17" s="1009"/>
      <c r="F17" s="937"/>
      <c r="G17" s="937"/>
      <c r="H17" s="937"/>
      <c r="I17" s="923" t="s">
        <v>683</v>
      </c>
      <c r="J17" s="923" t="s">
        <v>754</v>
      </c>
      <c r="K17" s="923" t="s">
        <v>752</v>
      </c>
      <c r="L17" s="923"/>
      <c r="M17" s="1013"/>
    </row>
    <row r="18" spans="1:13" ht="89.25" customHeight="1" x14ac:dyDescent="0.25">
      <c r="A18" s="933"/>
      <c r="B18" s="923"/>
      <c r="C18" s="923"/>
      <c r="D18" s="15" t="s">
        <v>769</v>
      </c>
      <c r="E18" s="15" t="s">
        <v>770</v>
      </c>
      <c r="F18" s="1005"/>
      <c r="G18" s="1005"/>
      <c r="H18" s="1005"/>
      <c r="I18" s="923"/>
      <c r="J18" s="923"/>
      <c r="K18" s="15" t="s">
        <v>751</v>
      </c>
      <c r="L18" s="15" t="s">
        <v>753</v>
      </c>
      <c r="M18" s="1014"/>
    </row>
    <row r="19" spans="1:13" x14ac:dyDescent="0.25">
      <c r="A19" s="27"/>
      <c r="B19" s="25" t="s">
        <v>661</v>
      </c>
      <c r="C19" s="702">
        <f>C20+C37</f>
        <v>0</v>
      </c>
      <c r="D19" s="702">
        <f t="shared" ref="D19:I19" si="0">D20+D37</f>
        <v>0</v>
      </c>
      <c r="E19" s="702">
        <f t="shared" si="0"/>
        <v>0</v>
      </c>
      <c r="F19" s="702">
        <f t="shared" si="0"/>
        <v>0</v>
      </c>
      <c r="G19" s="702">
        <f t="shared" si="0"/>
        <v>0</v>
      </c>
      <c r="H19" s="702">
        <f t="shared" si="0"/>
        <v>0</v>
      </c>
      <c r="I19" s="702">
        <f t="shared" si="0"/>
        <v>0</v>
      </c>
      <c r="J19" s="6"/>
      <c r="K19" s="6"/>
      <c r="L19" s="6"/>
      <c r="M19" s="7"/>
    </row>
    <row r="20" spans="1:13" ht="31.5" x14ac:dyDescent="0.25">
      <c r="A20" s="718" t="s">
        <v>623</v>
      </c>
      <c r="B20" s="719" t="s">
        <v>759</v>
      </c>
      <c r="C20" s="720">
        <f>C21</f>
        <v>0</v>
      </c>
      <c r="D20" s="720">
        <f t="shared" ref="D20:I20" si="1">D21</f>
        <v>0</v>
      </c>
      <c r="E20" s="720">
        <f t="shared" si="1"/>
        <v>0</v>
      </c>
      <c r="F20" s="720">
        <f t="shared" si="1"/>
        <v>0</v>
      </c>
      <c r="G20" s="720">
        <f t="shared" si="1"/>
        <v>0</v>
      </c>
      <c r="H20" s="720">
        <f t="shared" si="1"/>
        <v>0</v>
      </c>
      <c r="I20" s="720">
        <f t="shared" si="1"/>
        <v>0</v>
      </c>
      <c r="J20" s="721"/>
      <c r="K20" s="721"/>
      <c r="L20" s="721"/>
      <c r="M20" s="722"/>
    </row>
    <row r="21" spans="1:13" ht="31.5" x14ac:dyDescent="0.25">
      <c r="A21" s="125" t="s">
        <v>624</v>
      </c>
      <c r="B21" s="25" t="s">
        <v>756</v>
      </c>
      <c r="C21" s="702">
        <f>SUM(C22:C23)</f>
        <v>0</v>
      </c>
      <c r="D21" s="702">
        <f t="shared" ref="D21:I21" si="2">SUM(D22:D23)</f>
        <v>0</v>
      </c>
      <c r="E21" s="702">
        <f t="shared" si="2"/>
        <v>0</v>
      </c>
      <c r="F21" s="702">
        <f t="shared" si="2"/>
        <v>0</v>
      </c>
      <c r="G21" s="702">
        <f t="shared" si="2"/>
        <v>0</v>
      </c>
      <c r="H21" s="702">
        <f t="shared" si="2"/>
        <v>0</v>
      </c>
      <c r="I21" s="702">
        <f t="shared" si="2"/>
        <v>0</v>
      </c>
      <c r="J21" s="6"/>
      <c r="K21" s="6"/>
      <c r="L21" s="6"/>
      <c r="M21" s="7"/>
    </row>
    <row r="22" spans="1:13" x14ac:dyDescent="0.25">
      <c r="A22" s="18"/>
      <c r="B22" s="5"/>
      <c r="C22" s="703"/>
      <c r="D22" s="703"/>
      <c r="E22" s="703"/>
      <c r="F22" s="703"/>
      <c r="G22" s="703"/>
      <c r="H22" s="703"/>
      <c r="I22" s="703"/>
      <c r="J22" s="6"/>
      <c r="K22" s="6"/>
      <c r="L22" s="6"/>
      <c r="M22" s="7"/>
    </row>
    <row r="23" spans="1:13" x14ac:dyDescent="0.25">
      <c r="A23" s="18"/>
      <c r="B23" s="786"/>
      <c r="C23" s="703"/>
      <c r="D23" s="703"/>
      <c r="E23" s="703"/>
      <c r="F23" s="703"/>
      <c r="G23" s="703"/>
      <c r="H23" s="703"/>
      <c r="I23" s="703"/>
      <c r="J23" s="6"/>
      <c r="K23" s="6"/>
      <c r="L23" s="6"/>
      <c r="M23" s="7"/>
    </row>
    <row r="24" spans="1:13" x14ac:dyDescent="0.25">
      <c r="A24" s="18" t="s">
        <v>663</v>
      </c>
      <c r="B24" s="5"/>
      <c r="C24" s="5"/>
      <c r="D24" s="5"/>
      <c r="E24" s="5"/>
      <c r="F24" s="6"/>
      <c r="G24" s="6"/>
      <c r="H24" s="6"/>
      <c r="I24" s="6"/>
      <c r="J24" s="6"/>
      <c r="K24" s="6"/>
      <c r="L24" s="6"/>
      <c r="M24" s="7"/>
    </row>
    <row r="25" spans="1:13" ht="31.5" x14ac:dyDescent="0.25">
      <c r="A25" s="27" t="s">
        <v>625</v>
      </c>
      <c r="B25" s="25" t="s">
        <v>90</v>
      </c>
      <c r="C25" s="25"/>
      <c r="D25" s="5"/>
      <c r="E25" s="5"/>
      <c r="F25" s="6"/>
      <c r="G25" s="6"/>
      <c r="H25" s="6"/>
      <c r="I25" s="6"/>
      <c r="J25" s="6"/>
      <c r="K25" s="6"/>
      <c r="L25" s="6"/>
      <c r="M25" s="7"/>
    </row>
    <row r="26" spans="1:13" x14ac:dyDescent="0.25">
      <c r="A26" s="18">
        <v>1</v>
      </c>
      <c r="B26" s="5" t="s">
        <v>662</v>
      </c>
      <c r="C26" s="5"/>
      <c r="D26" s="5"/>
      <c r="E26" s="5"/>
      <c r="F26" s="6"/>
      <c r="G26" s="6"/>
      <c r="H26" s="6"/>
      <c r="I26" s="6"/>
      <c r="J26" s="6"/>
      <c r="K26" s="6"/>
      <c r="L26" s="6"/>
      <c r="M26" s="7"/>
    </row>
    <row r="27" spans="1:13" x14ac:dyDescent="0.25">
      <c r="A27" s="18">
        <v>2</v>
      </c>
      <c r="B27" s="5" t="s">
        <v>664</v>
      </c>
      <c r="C27" s="5"/>
      <c r="D27" s="5"/>
      <c r="E27" s="5"/>
      <c r="F27" s="6"/>
      <c r="G27" s="6"/>
      <c r="H27" s="6"/>
      <c r="I27" s="6"/>
      <c r="J27" s="6"/>
      <c r="K27" s="6"/>
      <c r="L27" s="6"/>
      <c r="M27" s="7"/>
    </row>
    <row r="28" spans="1:13" x14ac:dyDescent="0.25">
      <c r="A28" s="18" t="s">
        <v>663</v>
      </c>
      <c r="B28" s="5"/>
      <c r="C28" s="5"/>
      <c r="D28" s="5"/>
      <c r="E28" s="5"/>
      <c r="F28" s="6"/>
      <c r="G28" s="6"/>
      <c r="H28" s="6"/>
      <c r="I28" s="6"/>
      <c r="J28" s="6"/>
      <c r="K28" s="6"/>
      <c r="L28" s="6"/>
      <c r="M28" s="7"/>
    </row>
    <row r="29" spans="1:13" ht="31.5" x14ac:dyDescent="0.25">
      <c r="A29" s="27" t="s">
        <v>636</v>
      </c>
      <c r="B29" s="25" t="s">
        <v>757</v>
      </c>
      <c r="C29" s="25"/>
      <c r="D29" s="5"/>
      <c r="E29" s="5"/>
      <c r="F29" s="6"/>
      <c r="G29" s="6"/>
      <c r="H29" s="6"/>
      <c r="I29" s="6"/>
      <c r="J29" s="6"/>
      <c r="K29" s="6"/>
      <c r="L29" s="6"/>
      <c r="M29" s="7"/>
    </row>
    <row r="30" spans="1:13" x14ac:dyDescent="0.25">
      <c r="A30" s="18">
        <v>1</v>
      </c>
      <c r="B30" s="5" t="s">
        <v>662</v>
      </c>
      <c r="C30" s="5"/>
      <c r="D30" s="5"/>
      <c r="E30" s="5"/>
      <c r="F30" s="6"/>
      <c r="G30" s="6"/>
      <c r="H30" s="6"/>
      <c r="I30" s="6"/>
      <c r="J30" s="6"/>
      <c r="K30" s="6"/>
      <c r="L30" s="6"/>
      <c r="M30" s="7"/>
    </row>
    <row r="31" spans="1:13" x14ac:dyDescent="0.25">
      <c r="A31" s="18">
        <v>2</v>
      </c>
      <c r="B31" s="5" t="s">
        <v>664</v>
      </c>
      <c r="C31" s="5"/>
      <c r="D31" s="5"/>
      <c r="E31" s="5"/>
      <c r="F31" s="6"/>
      <c r="G31" s="6"/>
      <c r="H31" s="6"/>
      <c r="I31" s="6"/>
      <c r="J31" s="6"/>
      <c r="K31" s="6"/>
      <c r="L31" s="6"/>
      <c r="M31" s="7"/>
    </row>
    <row r="32" spans="1:13" x14ac:dyDescent="0.25">
      <c r="A32" s="18" t="s">
        <v>663</v>
      </c>
      <c r="B32" s="5"/>
      <c r="C32" s="5"/>
      <c r="D32" s="5"/>
      <c r="E32" s="5"/>
      <c r="F32" s="6"/>
      <c r="G32" s="6"/>
      <c r="H32" s="6"/>
      <c r="I32" s="6"/>
      <c r="J32" s="6"/>
      <c r="K32" s="6"/>
      <c r="L32" s="6"/>
      <c r="M32" s="7"/>
    </row>
    <row r="33" spans="1:13" ht="47.25" x14ac:dyDescent="0.25">
      <c r="A33" s="27" t="s">
        <v>653</v>
      </c>
      <c r="B33" s="25" t="s">
        <v>758</v>
      </c>
      <c r="C33" s="5"/>
      <c r="D33" s="5"/>
      <c r="E33" s="5"/>
      <c r="F33" s="6"/>
      <c r="G33" s="6"/>
      <c r="H33" s="6"/>
      <c r="I33" s="6"/>
      <c r="J33" s="6"/>
      <c r="K33" s="6"/>
      <c r="L33" s="6"/>
      <c r="M33" s="7"/>
    </row>
    <row r="34" spans="1:13" x14ac:dyDescent="0.25">
      <c r="A34" s="18">
        <v>1</v>
      </c>
      <c r="B34" s="5" t="s">
        <v>662</v>
      </c>
      <c r="C34" s="5"/>
      <c r="D34" s="5"/>
      <c r="E34" s="5"/>
      <c r="F34" s="6"/>
      <c r="G34" s="6"/>
      <c r="H34" s="6"/>
      <c r="I34" s="6"/>
      <c r="J34" s="6"/>
      <c r="K34" s="6"/>
      <c r="L34" s="6"/>
      <c r="M34" s="7"/>
    </row>
    <row r="35" spans="1:13" x14ac:dyDescent="0.25">
      <c r="A35" s="18">
        <v>2</v>
      </c>
      <c r="B35" s="5" t="s">
        <v>664</v>
      </c>
      <c r="C35" s="5"/>
      <c r="D35" s="5"/>
      <c r="E35" s="5"/>
      <c r="F35" s="6"/>
      <c r="G35" s="6"/>
      <c r="H35" s="6"/>
      <c r="I35" s="6"/>
      <c r="J35" s="6"/>
      <c r="K35" s="6"/>
      <c r="L35" s="6"/>
      <c r="M35" s="7"/>
    </row>
    <row r="36" spans="1:13" x14ac:dyDescent="0.25">
      <c r="A36" s="18" t="s">
        <v>663</v>
      </c>
      <c r="B36" s="5"/>
      <c r="C36" s="5"/>
      <c r="D36" s="5"/>
      <c r="E36" s="5"/>
      <c r="F36" s="6"/>
      <c r="G36" s="6"/>
      <c r="H36" s="6"/>
      <c r="I36" s="6"/>
      <c r="J36" s="6"/>
      <c r="K36" s="6"/>
      <c r="L36" s="6"/>
      <c r="M36" s="7"/>
    </row>
    <row r="37" spans="1:13" x14ac:dyDescent="0.25">
      <c r="A37" s="718" t="s">
        <v>626</v>
      </c>
      <c r="B37" s="719" t="s">
        <v>675</v>
      </c>
      <c r="C37" s="720">
        <f>C42</f>
        <v>0</v>
      </c>
      <c r="D37" s="720">
        <f t="shared" ref="D37:I37" si="3">D42</f>
        <v>0</v>
      </c>
      <c r="E37" s="720">
        <f t="shared" si="3"/>
        <v>0</v>
      </c>
      <c r="F37" s="720">
        <f t="shared" si="3"/>
        <v>0</v>
      </c>
      <c r="G37" s="720">
        <f t="shared" si="3"/>
        <v>0</v>
      </c>
      <c r="H37" s="720">
        <f t="shared" si="3"/>
        <v>0</v>
      </c>
      <c r="I37" s="720">
        <f t="shared" si="3"/>
        <v>0</v>
      </c>
      <c r="J37" s="721"/>
      <c r="K37" s="721"/>
      <c r="L37" s="721"/>
      <c r="M37" s="722"/>
    </row>
    <row r="38" spans="1:13" ht="31.5" x14ac:dyDescent="0.25">
      <c r="A38" s="125" t="s">
        <v>627</v>
      </c>
      <c r="B38" s="25" t="s">
        <v>756</v>
      </c>
      <c r="C38" s="25"/>
      <c r="D38" s="25"/>
      <c r="E38" s="25"/>
      <c r="F38" s="6"/>
      <c r="G38" s="6"/>
      <c r="H38" s="6"/>
      <c r="I38" s="6"/>
      <c r="J38" s="6"/>
      <c r="K38" s="6"/>
      <c r="L38" s="6"/>
      <c r="M38" s="7"/>
    </row>
    <row r="39" spans="1:13" x14ac:dyDescent="0.25">
      <c r="A39" s="18">
        <v>1</v>
      </c>
      <c r="B39" s="5" t="s">
        <v>662</v>
      </c>
      <c r="C39" s="25"/>
      <c r="D39" s="25"/>
      <c r="E39" s="25"/>
      <c r="F39" s="6"/>
      <c r="G39" s="6"/>
      <c r="H39" s="6"/>
      <c r="I39" s="6"/>
      <c r="J39" s="6"/>
      <c r="K39" s="6"/>
      <c r="L39" s="6"/>
      <c r="M39" s="7"/>
    </row>
    <row r="40" spans="1:13" x14ac:dyDescent="0.25">
      <c r="A40" s="18">
        <v>2</v>
      </c>
      <c r="B40" s="5" t="s">
        <v>664</v>
      </c>
      <c r="C40" s="25"/>
      <c r="D40" s="25"/>
      <c r="E40" s="25"/>
      <c r="F40" s="6"/>
      <c r="G40" s="6"/>
      <c r="H40" s="6"/>
      <c r="I40" s="6"/>
      <c r="J40" s="6"/>
      <c r="K40" s="6"/>
      <c r="L40" s="6"/>
      <c r="M40" s="7"/>
    </row>
    <row r="41" spans="1:13" x14ac:dyDescent="0.25">
      <c r="A41" s="18" t="s">
        <v>663</v>
      </c>
      <c r="B41" s="5"/>
      <c r="C41" s="25"/>
      <c r="D41" s="25"/>
      <c r="E41" s="25"/>
      <c r="F41" s="6"/>
      <c r="G41" s="6"/>
      <c r="H41" s="6"/>
      <c r="I41" s="6"/>
      <c r="J41" s="6"/>
      <c r="K41" s="6"/>
      <c r="L41" s="6"/>
      <c r="M41" s="7"/>
    </row>
    <row r="42" spans="1:13" x14ac:dyDescent="0.25">
      <c r="A42" s="125" t="s">
        <v>628</v>
      </c>
      <c r="B42" s="257" t="s">
        <v>125</v>
      </c>
      <c r="C42" s="702">
        <f>SUM(C43:C51)</f>
        <v>0</v>
      </c>
      <c r="D42" s="702">
        <f t="shared" ref="D42:I42" si="4">SUM(D43:D51)</f>
        <v>0</v>
      </c>
      <c r="E42" s="702">
        <f t="shared" si="4"/>
        <v>0</v>
      </c>
      <c r="F42" s="702">
        <f t="shared" si="4"/>
        <v>0</v>
      </c>
      <c r="G42" s="702">
        <f t="shared" si="4"/>
        <v>0</v>
      </c>
      <c r="H42" s="702">
        <f t="shared" si="4"/>
        <v>0</v>
      </c>
      <c r="I42" s="702">
        <f t="shared" si="4"/>
        <v>0</v>
      </c>
      <c r="J42" s="6"/>
      <c r="K42" s="6"/>
      <c r="L42" s="6"/>
      <c r="M42" s="7"/>
    </row>
    <row r="43" spans="1:13" x14ac:dyDescent="0.25">
      <c r="A43" s="18"/>
      <c r="B43" s="784"/>
      <c r="C43" s="703"/>
      <c r="D43" s="703"/>
      <c r="E43" s="703"/>
      <c r="F43" s="703"/>
      <c r="G43" s="703"/>
      <c r="H43" s="703"/>
      <c r="I43" s="703"/>
      <c r="J43" s="6"/>
      <c r="K43" s="6"/>
      <c r="L43" s="6"/>
      <c r="M43" s="7"/>
    </row>
    <row r="44" spans="1:13" x14ac:dyDescent="0.25">
      <c r="A44" s="18"/>
      <c r="B44" s="785"/>
      <c r="C44" s="703"/>
      <c r="D44" s="703"/>
      <c r="E44" s="703"/>
      <c r="F44" s="703"/>
      <c r="G44" s="703"/>
      <c r="H44" s="703"/>
      <c r="I44" s="703"/>
      <c r="J44" s="6"/>
      <c r="K44" s="6"/>
      <c r="L44" s="6"/>
      <c r="M44" s="7"/>
    </row>
    <row r="45" spans="1:13" x14ac:dyDescent="0.25">
      <c r="A45" s="18"/>
      <c r="B45" s="785"/>
      <c r="C45" s="703"/>
      <c r="D45" s="703"/>
      <c r="E45" s="703"/>
      <c r="F45" s="703"/>
      <c r="G45" s="703"/>
      <c r="H45" s="703"/>
      <c r="I45" s="703"/>
      <c r="J45" s="6"/>
      <c r="K45" s="6"/>
      <c r="L45" s="6"/>
      <c r="M45" s="7"/>
    </row>
    <row r="46" spans="1:13" x14ac:dyDescent="0.25">
      <c r="A46" s="18"/>
      <c r="B46" s="785"/>
      <c r="C46" s="703"/>
      <c r="D46" s="703"/>
      <c r="E46" s="703"/>
      <c r="F46" s="703"/>
      <c r="G46" s="703"/>
      <c r="H46" s="703"/>
      <c r="I46" s="703"/>
      <c r="J46" s="6"/>
      <c r="K46" s="6"/>
      <c r="L46" s="6"/>
      <c r="M46" s="7"/>
    </row>
    <row r="47" spans="1:13" x14ac:dyDescent="0.25">
      <c r="A47" s="18"/>
      <c r="B47" s="785"/>
      <c r="C47" s="703"/>
      <c r="D47" s="703"/>
      <c r="E47" s="703"/>
      <c r="F47" s="703"/>
      <c r="G47" s="703"/>
      <c r="H47" s="703"/>
      <c r="I47" s="703"/>
      <c r="J47" s="6"/>
      <c r="K47" s="6"/>
      <c r="L47" s="6"/>
      <c r="M47" s="7"/>
    </row>
    <row r="48" spans="1:13" x14ac:dyDescent="0.25">
      <c r="A48" s="18"/>
      <c r="B48" s="786"/>
      <c r="C48" s="703"/>
      <c r="D48" s="703"/>
      <c r="E48" s="703"/>
      <c r="F48" s="703"/>
      <c r="G48" s="703"/>
      <c r="H48" s="703"/>
      <c r="I48" s="703"/>
      <c r="J48" s="6"/>
      <c r="K48" s="6"/>
      <c r="L48" s="6"/>
      <c r="M48" s="7"/>
    </row>
    <row r="49" spans="1:13" x14ac:dyDescent="0.25">
      <c r="A49" s="18"/>
      <c r="B49" s="786"/>
      <c r="C49" s="703"/>
      <c r="D49" s="703"/>
      <c r="E49" s="703"/>
      <c r="F49" s="703"/>
      <c r="G49" s="703"/>
      <c r="H49" s="703"/>
      <c r="I49" s="703"/>
      <c r="J49" s="6"/>
      <c r="K49" s="6"/>
      <c r="L49" s="6"/>
      <c r="M49" s="7"/>
    </row>
    <row r="50" spans="1:13" x14ac:dyDescent="0.25">
      <c r="A50" s="18"/>
      <c r="B50" s="786"/>
      <c r="C50" s="703"/>
      <c r="D50" s="703"/>
      <c r="E50" s="703"/>
      <c r="F50" s="703"/>
      <c r="G50" s="703"/>
      <c r="H50" s="703"/>
      <c r="I50" s="703"/>
      <c r="J50" s="6"/>
      <c r="K50" s="6"/>
      <c r="L50" s="6"/>
      <c r="M50" s="7"/>
    </row>
    <row r="51" spans="1:13" x14ac:dyDescent="0.25">
      <c r="A51" s="18"/>
      <c r="B51" s="786"/>
      <c r="C51" s="703"/>
      <c r="D51" s="703"/>
      <c r="E51" s="703"/>
      <c r="F51" s="703"/>
      <c r="G51" s="703"/>
      <c r="H51" s="703"/>
      <c r="I51" s="703"/>
      <c r="J51" s="6"/>
      <c r="K51" s="6"/>
      <c r="L51" s="6"/>
      <c r="M51" s="7"/>
    </row>
    <row r="52" spans="1:13" x14ac:dyDescent="0.25">
      <c r="A52" s="18" t="s">
        <v>663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13" ht="15.75" customHeight="1" x14ac:dyDescent="0.25">
      <c r="A53" s="1010" t="s">
        <v>726</v>
      </c>
      <c r="B53" s="1011"/>
      <c r="C53" s="5"/>
      <c r="D53" s="5"/>
      <c r="E53" s="5"/>
      <c r="F53" s="6"/>
      <c r="G53" s="6"/>
      <c r="H53" s="6"/>
      <c r="I53" s="6"/>
      <c r="J53" s="6"/>
      <c r="K53" s="6"/>
      <c r="L53" s="6"/>
      <c r="M53" s="7"/>
    </row>
    <row r="54" spans="1:13" ht="31.5" x14ac:dyDescent="0.25">
      <c r="A54" s="27"/>
      <c r="B54" s="25" t="s">
        <v>755</v>
      </c>
      <c r="C54" s="25"/>
      <c r="D54" s="5"/>
      <c r="E54" s="5"/>
      <c r="F54" s="6"/>
      <c r="G54" s="6"/>
      <c r="H54" s="6"/>
      <c r="I54" s="6"/>
      <c r="J54" s="6"/>
      <c r="K54" s="6"/>
      <c r="L54" s="6"/>
      <c r="M54" s="7"/>
    </row>
    <row r="55" spans="1:13" x14ac:dyDescent="0.25">
      <c r="A55" s="18">
        <v>1</v>
      </c>
      <c r="B55" s="5" t="s">
        <v>662</v>
      </c>
      <c r="C55" s="5"/>
      <c r="D55" s="5"/>
      <c r="E55" s="5"/>
      <c r="F55" s="6"/>
      <c r="G55" s="6"/>
      <c r="H55" s="6"/>
      <c r="I55" s="6"/>
      <c r="J55" s="6"/>
      <c r="K55" s="6"/>
      <c r="L55" s="6"/>
      <c r="M55" s="7"/>
    </row>
    <row r="56" spans="1:13" x14ac:dyDescent="0.25">
      <c r="A56" s="18">
        <v>2</v>
      </c>
      <c r="B56" s="5" t="s">
        <v>664</v>
      </c>
      <c r="C56" s="5"/>
      <c r="D56" s="5"/>
      <c r="E56" s="5"/>
      <c r="F56" s="6"/>
      <c r="G56" s="6"/>
      <c r="H56" s="6"/>
      <c r="I56" s="6"/>
      <c r="J56" s="6"/>
      <c r="K56" s="6"/>
      <c r="L56" s="6"/>
      <c r="M56" s="7"/>
    </row>
    <row r="57" spans="1:13" ht="16.5" thickBot="1" x14ac:dyDescent="0.3">
      <c r="A57" s="104" t="s">
        <v>663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6"/>
    </row>
    <row r="58" spans="1:13" x14ac:dyDescent="0.25">
      <c r="A58" s="102"/>
      <c r="B58" s="102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1:13" x14ac:dyDescent="0.25">
      <c r="A59" s="102"/>
      <c r="B59" s="103" t="s">
        <v>129</v>
      </c>
      <c r="C59" s="38"/>
      <c r="D59" s="102"/>
      <c r="E59" s="102"/>
      <c r="F59" s="102"/>
      <c r="G59" s="102"/>
      <c r="H59" s="102"/>
      <c r="I59" s="102"/>
      <c r="J59" s="102"/>
      <c r="K59" s="102"/>
      <c r="L59" s="102"/>
      <c r="M59" s="102"/>
    </row>
    <row r="60" spans="1:13" ht="15.75" customHeight="1" x14ac:dyDescent="0.25">
      <c r="A60" s="102"/>
      <c r="B60" s="945" t="s">
        <v>130</v>
      </c>
      <c r="C60" s="945"/>
      <c r="D60" s="945"/>
      <c r="E60" s="945"/>
      <c r="F60" s="102"/>
      <c r="G60" s="102"/>
      <c r="H60" s="102"/>
      <c r="I60" s="102"/>
      <c r="J60" s="102"/>
      <c r="K60" s="102"/>
      <c r="L60" s="102"/>
      <c r="M60" s="102"/>
    </row>
    <row r="61" spans="1:13" x14ac:dyDescent="0.25">
      <c r="A61" s="28"/>
      <c r="B61" s="1" t="s">
        <v>131</v>
      </c>
      <c r="F61" s="28"/>
      <c r="G61" s="28"/>
      <c r="H61" s="28"/>
      <c r="I61" s="28"/>
      <c r="J61" s="28"/>
      <c r="K61" s="28"/>
      <c r="L61" s="28"/>
      <c r="M61" s="28"/>
    </row>
    <row r="62" spans="1:13" x14ac:dyDescent="0.25">
      <c r="A62" s="28"/>
      <c r="F62" s="28"/>
      <c r="G62" s="28"/>
      <c r="H62" s="28"/>
      <c r="I62" s="28"/>
      <c r="J62" s="28"/>
      <c r="K62" s="28"/>
      <c r="L62" s="28"/>
      <c r="M62" s="28"/>
    </row>
    <row r="63" spans="1:13" ht="15.75" customHeight="1" x14ac:dyDescent="0.25">
      <c r="A63" s="28"/>
      <c r="B63" s="882" t="s">
        <v>132</v>
      </c>
      <c r="C63" s="882"/>
      <c r="D63" s="882"/>
      <c r="E63" s="882"/>
      <c r="F63" s="28"/>
      <c r="G63" s="28"/>
      <c r="H63" s="28"/>
      <c r="I63" s="28"/>
      <c r="J63" s="28"/>
      <c r="K63" s="28"/>
      <c r="L63" s="28"/>
      <c r="M63" s="28"/>
    </row>
    <row r="64" spans="1:13" x14ac:dyDescent="0.25">
      <c r="A64" s="28"/>
      <c r="B64" s="13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pans="1:13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 x14ac:dyDescent="0.25">
      <c r="A66" s="14"/>
    </row>
    <row r="67" spans="1:13" x14ac:dyDescent="0.25">
      <c r="A67" s="20"/>
      <c r="C67" s="21"/>
    </row>
    <row r="68" spans="1:13" x14ac:dyDescent="0.25">
      <c r="D68" s="24"/>
      <c r="F68" s="272"/>
      <c r="G68" s="272"/>
      <c r="H68" s="31"/>
      <c r="I68" s="31"/>
      <c r="J68" s="31"/>
      <c r="K68" s="31"/>
      <c r="L68" s="31"/>
      <c r="M68" s="31"/>
    </row>
    <row r="69" spans="1:13" x14ac:dyDescent="0.25">
      <c r="A69" s="17"/>
      <c r="D69" s="16"/>
    </row>
  </sheetData>
  <mergeCells count="17">
    <mergeCell ref="A7:M7"/>
    <mergeCell ref="B63:E63"/>
    <mergeCell ref="B60:E60"/>
    <mergeCell ref="D16:E17"/>
    <mergeCell ref="A53:B53"/>
    <mergeCell ref="M16:M18"/>
    <mergeCell ref="I16:L16"/>
    <mergeCell ref="A16:A18"/>
    <mergeCell ref="H16:H18"/>
    <mergeCell ref="J17:J18"/>
    <mergeCell ref="A8:M8"/>
    <mergeCell ref="B16:B18"/>
    <mergeCell ref="K17:L17"/>
    <mergeCell ref="I17:I18"/>
    <mergeCell ref="C16:C18"/>
    <mergeCell ref="F16:F18"/>
    <mergeCell ref="G16:G18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60" fitToHeight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2:G72"/>
  <sheetViews>
    <sheetView view="pageBreakPreview" topLeftCell="A4" zoomScaleNormal="100" zoomScaleSheetLayoutView="80" workbookViewId="0">
      <selection activeCell="C11" sqref="C11"/>
    </sheetView>
  </sheetViews>
  <sheetFormatPr defaultRowHeight="15.75" x14ac:dyDescent="0.25"/>
  <cols>
    <col min="1" max="1" width="9" style="1"/>
    <col min="2" max="2" width="34.875" style="1" customWidth="1"/>
    <col min="3" max="3" width="9.25" style="1" bestFit="1" customWidth="1"/>
    <col min="4" max="4" width="10.5" style="1" bestFit="1" customWidth="1"/>
    <col min="5" max="5" width="39.625" style="1" customWidth="1"/>
    <col min="6" max="16384" width="9" style="1"/>
  </cols>
  <sheetData>
    <row r="2" spans="1:7" x14ac:dyDescent="0.25">
      <c r="E2" s="4" t="s">
        <v>348</v>
      </c>
    </row>
    <row r="3" spans="1:7" x14ac:dyDescent="0.25">
      <c r="E3" s="4" t="s">
        <v>119</v>
      </c>
    </row>
    <row r="4" spans="1:7" x14ac:dyDescent="0.25">
      <c r="E4" s="4" t="s">
        <v>137</v>
      </c>
    </row>
    <row r="5" spans="1:7" x14ac:dyDescent="0.25">
      <c r="E5" s="4"/>
    </row>
    <row r="6" spans="1:7" ht="31.5" customHeight="1" x14ac:dyDescent="0.25">
      <c r="A6" s="990" t="s">
        <v>159</v>
      </c>
      <c r="B6" s="990"/>
      <c r="C6" s="990"/>
      <c r="D6" s="990"/>
      <c r="E6" s="990"/>
      <c r="F6" s="1015"/>
      <c r="G6" s="1015"/>
    </row>
    <row r="7" spans="1:7" x14ac:dyDescent="0.25">
      <c r="E7" s="4" t="s">
        <v>120</v>
      </c>
    </row>
    <row r="8" spans="1:7" x14ac:dyDescent="0.25">
      <c r="E8" s="4" t="s">
        <v>429</v>
      </c>
    </row>
    <row r="9" spans="1:7" x14ac:dyDescent="0.25">
      <c r="E9" s="4" t="s">
        <v>430</v>
      </c>
    </row>
    <row r="10" spans="1:7" x14ac:dyDescent="0.25">
      <c r="E10" s="234" t="s">
        <v>122</v>
      </c>
    </row>
    <row r="11" spans="1:7" x14ac:dyDescent="0.25">
      <c r="E11" s="4" t="s">
        <v>270</v>
      </c>
    </row>
    <row r="12" spans="1:7" x14ac:dyDescent="0.25">
      <c r="E12" s="4" t="s">
        <v>124</v>
      </c>
    </row>
    <row r="13" spans="1:7" ht="16.5" thickBot="1" x14ac:dyDescent="0.3">
      <c r="A13" s="16"/>
      <c r="E13" s="4"/>
      <c r="F13" s="19"/>
      <c r="G13" s="19"/>
    </row>
    <row r="14" spans="1:7" ht="32.25" customHeight="1" x14ac:dyDescent="0.25">
      <c r="A14" s="932" t="s">
        <v>637</v>
      </c>
      <c r="B14" s="935" t="s">
        <v>638</v>
      </c>
      <c r="C14" s="1006" t="s">
        <v>128</v>
      </c>
      <c r="D14" s="1007"/>
      <c r="E14" s="942" t="s">
        <v>639</v>
      </c>
    </row>
    <row r="15" spans="1:7" x14ac:dyDescent="0.25">
      <c r="A15" s="933"/>
      <c r="B15" s="923"/>
      <c r="C15" s="1008"/>
      <c r="D15" s="1009"/>
      <c r="E15" s="924"/>
    </row>
    <row r="16" spans="1:7" ht="16.5" thickBot="1" x14ac:dyDescent="0.3">
      <c r="A16" s="934"/>
      <c r="B16" s="903"/>
      <c r="C16" s="114" t="s">
        <v>744</v>
      </c>
      <c r="D16" s="114" t="s">
        <v>762</v>
      </c>
      <c r="E16" s="917"/>
    </row>
    <row r="17" spans="1:7" x14ac:dyDescent="0.25">
      <c r="A17" s="280">
        <v>1</v>
      </c>
      <c r="B17" s="278" t="s">
        <v>648</v>
      </c>
      <c r="C17" s="100">
        <f>'приложение8 (квартал)'!C18</f>
        <v>0.42900199999999999</v>
      </c>
      <c r="D17" s="100">
        <f>'приложение8 (квартал)'!D18</f>
        <v>0.18280000000000002</v>
      </c>
      <c r="E17" s="108"/>
      <c r="F17" s="8"/>
      <c r="G17" s="8"/>
    </row>
    <row r="18" spans="1:7" ht="31.5" x14ac:dyDescent="0.25">
      <c r="A18" s="760" t="s">
        <v>624</v>
      </c>
      <c r="B18" s="761" t="s">
        <v>649</v>
      </c>
      <c r="C18" s="841">
        <f>'приложение8 (квартал)'!C19</f>
        <v>0</v>
      </c>
      <c r="D18" s="841">
        <f>'приложение8 (квартал)'!D19</f>
        <v>0</v>
      </c>
      <c r="E18" s="736"/>
      <c r="G18" s="494"/>
    </row>
    <row r="19" spans="1:7" ht="31.5" x14ac:dyDescent="0.25">
      <c r="A19" s="253" t="s">
        <v>650</v>
      </c>
      <c r="B19" s="5" t="s">
        <v>673</v>
      </c>
      <c r="C19" s="838"/>
      <c r="D19" s="838"/>
      <c r="E19" s="11"/>
    </row>
    <row r="20" spans="1:7" x14ac:dyDescent="0.25">
      <c r="A20" s="253" t="s">
        <v>666</v>
      </c>
      <c r="B20" s="5" t="s">
        <v>674</v>
      </c>
      <c r="C20" s="838"/>
      <c r="D20" s="838"/>
      <c r="E20" s="11"/>
    </row>
    <row r="21" spans="1:7" ht="47.25" x14ac:dyDescent="0.25">
      <c r="A21" s="253" t="s">
        <v>670</v>
      </c>
      <c r="B21" s="5" t="s">
        <v>736</v>
      </c>
      <c r="C21" s="838">
        <f>'приложение8 (квартал)'!C22</f>
        <v>0</v>
      </c>
      <c r="D21" s="838">
        <f>'приложение8 (квартал)'!D22</f>
        <v>0</v>
      </c>
      <c r="E21" s="11"/>
    </row>
    <row r="22" spans="1:7" ht="31.5" x14ac:dyDescent="0.25">
      <c r="A22" s="253" t="s">
        <v>671</v>
      </c>
      <c r="B22" s="5" t="s">
        <v>737</v>
      </c>
      <c r="C22" s="839"/>
      <c r="D22" s="839"/>
      <c r="E22" s="11"/>
    </row>
    <row r="23" spans="1:7" ht="31.5" x14ac:dyDescent="0.25">
      <c r="A23" s="253" t="s">
        <v>672</v>
      </c>
      <c r="B23" s="5" t="s">
        <v>738</v>
      </c>
      <c r="C23" s="838">
        <f>'приложение8 (квартал)'!C24</f>
        <v>0</v>
      </c>
      <c r="D23" s="838">
        <f>'приложение8 (квартал)'!D24</f>
        <v>0</v>
      </c>
      <c r="E23" s="11"/>
    </row>
    <row r="24" spans="1:7" x14ac:dyDescent="0.25">
      <c r="A24" s="253" t="s">
        <v>170</v>
      </c>
      <c r="B24" s="5" t="s">
        <v>147</v>
      </c>
      <c r="C24" s="838"/>
      <c r="D24" s="838"/>
      <c r="E24" s="11"/>
    </row>
    <row r="25" spans="1:7" x14ac:dyDescent="0.25">
      <c r="A25" s="760" t="s">
        <v>625</v>
      </c>
      <c r="B25" s="761" t="s">
        <v>651</v>
      </c>
      <c r="C25" s="841">
        <f>'приложение8 (квартал)'!C26</f>
        <v>0.42900199999999999</v>
      </c>
      <c r="D25" s="841">
        <f>'приложение8 (квартал)'!D26</f>
        <v>0.18280000000000002</v>
      </c>
      <c r="E25" s="736"/>
    </row>
    <row r="26" spans="1:7" x14ac:dyDescent="0.25">
      <c r="A26" s="253" t="s">
        <v>148</v>
      </c>
      <c r="B26" s="5" t="s">
        <v>151</v>
      </c>
      <c r="C26" s="838">
        <f>'приложение8 (квартал)'!C27</f>
        <v>0.42900199999999999</v>
      </c>
      <c r="D26" s="838">
        <f>'приложение8 (квартал)'!D27</f>
        <v>0.18280000000000002</v>
      </c>
      <c r="E26" s="11"/>
    </row>
    <row r="27" spans="1:7" x14ac:dyDescent="0.25">
      <c r="A27" s="253" t="s">
        <v>149</v>
      </c>
      <c r="B27" s="5" t="s">
        <v>152</v>
      </c>
      <c r="C27" s="838">
        <f>'приложение8 (квартал)'!C28</f>
        <v>0</v>
      </c>
      <c r="D27" s="838"/>
      <c r="E27" s="11"/>
    </row>
    <row r="28" spans="1:7" ht="31.5" x14ac:dyDescent="0.25">
      <c r="A28" s="253" t="s">
        <v>150</v>
      </c>
      <c r="B28" s="5" t="s">
        <v>153</v>
      </c>
      <c r="C28" s="838"/>
      <c r="D28" s="838"/>
      <c r="E28" s="11"/>
    </row>
    <row r="29" spans="1:7" x14ac:dyDescent="0.25">
      <c r="A29" s="253" t="s">
        <v>636</v>
      </c>
      <c r="B29" s="5" t="s">
        <v>652</v>
      </c>
      <c r="C29" s="838"/>
      <c r="D29" s="838"/>
      <c r="E29" s="11"/>
    </row>
    <row r="30" spans="1:7" x14ac:dyDescent="0.25">
      <c r="A30" s="253" t="s">
        <v>653</v>
      </c>
      <c r="B30" s="5" t="s">
        <v>654</v>
      </c>
      <c r="C30" s="838"/>
      <c r="D30" s="838"/>
      <c r="E30" s="11"/>
    </row>
    <row r="31" spans="1:7" x14ac:dyDescent="0.25">
      <c r="A31" s="253" t="s">
        <v>655</v>
      </c>
      <c r="B31" s="5" t="s">
        <v>739</v>
      </c>
      <c r="C31" s="838"/>
      <c r="D31" s="838"/>
      <c r="E31" s="11"/>
    </row>
    <row r="32" spans="1:7" ht="32.25" thickBot="1" x14ac:dyDescent="0.3">
      <c r="A32" s="260" t="s">
        <v>22</v>
      </c>
      <c r="B32" s="261" t="s">
        <v>166</v>
      </c>
      <c r="C32" s="840"/>
      <c r="D32" s="840"/>
      <c r="E32" s="34"/>
    </row>
    <row r="33" spans="1:5" x14ac:dyDescent="0.25">
      <c r="A33" s="277" t="s">
        <v>626</v>
      </c>
      <c r="B33" s="278" t="s">
        <v>740</v>
      </c>
      <c r="C33" s="107"/>
      <c r="D33" s="107"/>
      <c r="E33" s="279"/>
    </row>
    <row r="34" spans="1:5" x14ac:dyDescent="0.25">
      <c r="A34" s="253" t="s">
        <v>627</v>
      </c>
      <c r="B34" s="5" t="s">
        <v>745</v>
      </c>
      <c r="C34" s="6"/>
      <c r="D34" s="6"/>
      <c r="E34" s="11"/>
    </row>
    <row r="35" spans="1:5" x14ac:dyDescent="0.25">
      <c r="A35" s="253" t="s">
        <v>628</v>
      </c>
      <c r="B35" s="5" t="s">
        <v>741</v>
      </c>
      <c r="C35" s="6"/>
      <c r="D35" s="6"/>
      <c r="E35" s="11"/>
    </row>
    <row r="36" spans="1:5" ht="21.75" customHeight="1" x14ac:dyDescent="0.25">
      <c r="A36" s="259" t="s">
        <v>629</v>
      </c>
      <c r="B36" s="5" t="s">
        <v>742</v>
      </c>
      <c r="C36" s="10"/>
      <c r="D36" s="10"/>
      <c r="E36" s="248"/>
    </row>
    <row r="37" spans="1:5" x14ac:dyDescent="0.25">
      <c r="A37" s="259" t="s">
        <v>630</v>
      </c>
      <c r="B37" s="5" t="s">
        <v>656</v>
      </c>
      <c r="C37" s="10"/>
      <c r="D37" s="10"/>
      <c r="E37" s="248"/>
    </row>
    <row r="38" spans="1:5" x14ac:dyDescent="0.25">
      <c r="A38" s="253" t="s">
        <v>676</v>
      </c>
      <c r="B38" s="5" t="s">
        <v>669</v>
      </c>
      <c r="C38" s="10"/>
      <c r="D38" s="10"/>
      <c r="E38" s="248"/>
    </row>
    <row r="39" spans="1:5" x14ac:dyDescent="0.25">
      <c r="A39" s="253" t="s">
        <v>731</v>
      </c>
      <c r="B39" s="5" t="s">
        <v>155</v>
      </c>
      <c r="C39" s="10"/>
      <c r="D39" s="10"/>
      <c r="E39" s="248"/>
    </row>
    <row r="40" spans="1:5" ht="16.5" thickBot="1" x14ac:dyDescent="0.3">
      <c r="A40" s="260" t="s">
        <v>154</v>
      </c>
      <c r="B40" s="261" t="s">
        <v>657</v>
      </c>
      <c r="C40" s="33"/>
      <c r="D40" s="33"/>
      <c r="E40" s="249"/>
    </row>
    <row r="41" spans="1:5" ht="31.5" x14ac:dyDescent="0.25">
      <c r="A41" s="273"/>
      <c r="B41" s="274" t="s">
        <v>647</v>
      </c>
      <c r="C41" s="275"/>
      <c r="D41" s="275"/>
      <c r="E41" s="276"/>
    </row>
    <row r="42" spans="1:5" x14ac:dyDescent="0.25">
      <c r="A42" s="9"/>
      <c r="B42" s="5" t="s">
        <v>141</v>
      </c>
      <c r="C42" s="10"/>
      <c r="D42" s="10"/>
      <c r="E42" s="248"/>
    </row>
    <row r="43" spans="1:5" x14ac:dyDescent="0.25">
      <c r="A43" s="9"/>
      <c r="B43" s="246" t="s">
        <v>142</v>
      </c>
      <c r="C43" s="10"/>
      <c r="D43" s="10"/>
      <c r="E43" s="248"/>
    </row>
    <row r="44" spans="1:5" ht="16.5" thickBot="1" x14ac:dyDescent="0.3">
      <c r="A44" s="127"/>
      <c r="B44" s="247" t="s">
        <v>143</v>
      </c>
      <c r="C44" s="33"/>
      <c r="D44" s="33"/>
      <c r="E44" s="249"/>
    </row>
    <row r="45" spans="1:5" x14ac:dyDescent="0.25">
      <c r="A45" s="14"/>
      <c r="B45" s="258"/>
      <c r="C45" s="36"/>
      <c r="D45" s="36"/>
      <c r="E45" s="13"/>
    </row>
    <row r="46" spans="1:5" x14ac:dyDescent="0.25">
      <c r="A46" s="14" t="s">
        <v>743</v>
      </c>
      <c r="C46" s="28"/>
      <c r="D46" s="28"/>
    </row>
    <row r="47" spans="1:5" x14ac:dyDescent="0.25">
      <c r="A47" s="14" t="s">
        <v>763</v>
      </c>
      <c r="C47" s="28"/>
      <c r="D47" s="28"/>
    </row>
    <row r="48" spans="1:5" x14ac:dyDescent="0.25">
      <c r="A48" s="14"/>
      <c r="C48" s="28"/>
      <c r="D48" s="28"/>
    </row>
    <row r="49" spans="1:7" x14ac:dyDescent="0.25">
      <c r="A49" s="36"/>
      <c r="B49" s="116"/>
      <c r="C49" s="28"/>
      <c r="D49" s="28"/>
      <c r="E49" s="36"/>
      <c r="F49" s="13"/>
      <c r="G49" s="13"/>
    </row>
    <row r="50" spans="1:7" x14ac:dyDescent="0.25">
      <c r="C50" s="28"/>
      <c r="D50" s="28"/>
    </row>
    <row r="51" spans="1:7" x14ac:dyDescent="0.25">
      <c r="C51" s="28"/>
      <c r="D51" s="28"/>
    </row>
    <row r="52" spans="1:7" x14ac:dyDescent="0.25">
      <c r="C52" s="28"/>
      <c r="D52" s="28"/>
    </row>
    <row r="53" spans="1:7" x14ac:dyDescent="0.25">
      <c r="C53" s="28"/>
      <c r="D53" s="28"/>
    </row>
    <row r="54" spans="1:7" x14ac:dyDescent="0.25">
      <c r="C54" s="28"/>
      <c r="D54" s="28"/>
    </row>
    <row r="55" spans="1:7" x14ac:dyDescent="0.25">
      <c r="C55" s="28"/>
      <c r="D55" s="28"/>
    </row>
    <row r="56" spans="1:7" x14ac:dyDescent="0.25">
      <c r="C56" s="28"/>
      <c r="D56" s="28"/>
    </row>
    <row r="57" spans="1:7" x14ac:dyDescent="0.25">
      <c r="C57" s="28"/>
      <c r="D57" s="28"/>
    </row>
    <row r="58" spans="1:7" x14ac:dyDescent="0.25">
      <c r="C58" s="28"/>
      <c r="D58" s="28"/>
    </row>
    <row r="59" spans="1:7" x14ac:dyDescent="0.25">
      <c r="C59" s="28"/>
      <c r="D59" s="28"/>
    </row>
    <row r="60" spans="1:7" x14ac:dyDescent="0.25">
      <c r="C60" s="28"/>
      <c r="D60" s="28"/>
    </row>
    <row r="61" spans="1:7" x14ac:dyDescent="0.25">
      <c r="C61" s="28"/>
      <c r="D61" s="28"/>
    </row>
    <row r="62" spans="1:7" x14ac:dyDescent="0.25">
      <c r="C62" s="28"/>
      <c r="D62" s="28"/>
    </row>
    <row r="63" spans="1:7" x14ac:dyDescent="0.25">
      <c r="C63" s="102"/>
      <c r="D63" s="102"/>
    </row>
    <row r="67" spans="3:4" x14ac:dyDescent="0.25">
      <c r="C67" s="28"/>
      <c r="D67" s="28"/>
    </row>
    <row r="68" spans="3:4" x14ac:dyDescent="0.25">
      <c r="C68" s="28"/>
      <c r="D68" s="28"/>
    </row>
    <row r="71" spans="3:4" x14ac:dyDescent="0.25">
      <c r="C71" s="24"/>
    </row>
    <row r="72" spans="3:4" x14ac:dyDescent="0.25">
      <c r="C72" s="16"/>
    </row>
  </sheetData>
  <mergeCells count="6">
    <mergeCell ref="F6:G6"/>
    <mergeCell ref="A14:A16"/>
    <mergeCell ref="B14:B16"/>
    <mergeCell ref="E14:E16"/>
    <mergeCell ref="C14:D15"/>
    <mergeCell ref="A6:E6"/>
  </mergeCells>
  <phoneticPr fontId="4" type="noConversion"/>
  <pageMargins left="0.78740157480314965" right="0.19685039370078741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  <pageSetUpPr fitToPage="1"/>
  </sheetPr>
  <dimension ref="A1:J40"/>
  <sheetViews>
    <sheetView zoomScaleNormal="60" workbookViewId="0">
      <selection activeCell="A7" sqref="A7:F7"/>
    </sheetView>
  </sheetViews>
  <sheetFormatPr defaultRowHeight="15.75" x14ac:dyDescent="0.25"/>
  <cols>
    <col min="1" max="1" width="7.25" style="1" customWidth="1"/>
    <col min="2" max="2" width="35.25" style="1" customWidth="1"/>
    <col min="3" max="5" width="21.25" style="1" customWidth="1"/>
    <col min="6" max="6" width="19.25" style="1" customWidth="1"/>
    <col min="7" max="8" width="8" style="1" customWidth="1"/>
    <col min="9" max="9" width="8.875" style="1" customWidth="1"/>
    <col min="10" max="10" width="10.25" style="1" customWidth="1"/>
    <col min="11" max="16384" width="9" style="1"/>
  </cols>
  <sheetData>
    <row r="1" spans="1:10" x14ac:dyDescent="0.25">
      <c r="E1" s="4"/>
      <c r="J1" s="4"/>
    </row>
    <row r="2" spans="1:10" x14ac:dyDescent="0.25">
      <c r="F2" s="4" t="s">
        <v>349</v>
      </c>
    </row>
    <row r="3" spans="1:10" x14ac:dyDescent="0.25">
      <c r="F3" s="4" t="s">
        <v>119</v>
      </c>
    </row>
    <row r="4" spans="1:10" x14ac:dyDescent="0.25">
      <c r="F4" s="4" t="s">
        <v>137</v>
      </c>
    </row>
    <row r="5" spans="1:10" x14ac:dyDescent="0.25">
      <c r="F5" s="4"/>
    </row>
    <row r="6" spans="1:10" ht="32.25" customHeight="1" x14ac:dyDescent="0.25">
      <c r="A6" s="990" t="s">
        <v>158</v>
      </c>
      <c r="B6" s="928"/>
      <c r="C6" s="928"/>
      <c r="D6" s="928"/>
      <c r="E6" s="928"/>
      <c r="F6" s="928"/>
    </row>
    <row r="7" spans="1:10" ht="35.25" customHeight="1" x14ac:dyDescent="0.3">
      <c r="A7" s="1004"/>
      <c r="B7" s="1004"/>
      <c r="C7" s="1004"/>
      <c r="D7" s="1004"/>
      <c r="E7" s="1004"/>
      <c r="F7" s="1004"/>
    </row>
    <row r="8" spans="1:10" x14ac:dyDescent="0.25">
      <c r="A8" s="340"/>
      <c r="B8" s="340"/>
      <c r="C8" s="340"/>
      <c r="D8" s="340"/>
      <c r="E8" s="340"/>
      <c r="F8" s="340"/>
    </row>
    <row r="9" spans="1:10" x14ac:dyDescent="0.25">
      <c r="F9" s="4" t="s">
        <v>120</v>
      </c>
    </row>
    <row r="10" spans="1:10" x14ac:dyDescent="0.25">
      <c r="F10" s="4" t="s">
        <v>429</v>
      </c>
    </row>
    <row r="11" spans="1:10" x14ac:dyDescent="0.25">
      <c r="F11" s="4" t="s">
        <v>430</v>
      </c>
    </row>
    <row r="12" spans="1:10" x14ac:dyDescent="0.25">
      <c r="F12" s="234" t="s">
        <v>122</v>
      </c>
    </row>
    <row r="13" spans="1:10" x14ac:dyDescent="0.25">
      <c r="F13" s="4" t="s">
        <v>270</v>
      </c>
    </row>
    <row r="14" spans="1:10" x14ac:dyDescent="0.25">
      <c r="F14" s="4" t="s">
        <v>124</v>
      </c>
    </row>
    <row r="15" spans="1:10" ht="16.5" thickBot="1" x14ac:dyDescent="0.3"/>
    <row r="16" spans="1:10" ht="15.75" customHeight="1" x14ac:dyDescent="0.25">
      <c r="A16" s="1022" t="s">
        <v>621</v>
      </c>
      <c r="B16" s="1019" t="s">
        <v>677</v>
      </c>
      <c r="C16" s="1018" t="s">
        <v>667</v>
      </c>
      <c r="D16" s="1018"/>
      <c r="E16" s="1016" t="s">
        <v>748</v>
      </c>
      <c r="F16" s="1017"/>
    </row>
    <row r="17" spans="1:10" ht="15.75" customHeight="1" x14ac:dyDescent="0.25">
      <c r="A17" s="1023"/>
      <c r="B17" s="1020"/>
      <c r="C17" s="822" t="s">
        <v>744</v>
      </c>
      <c r="D17" s="824" t="s">
        <v>646</v>
      </c>
      <c r="E17" s="823" t="s">
        <v>744</v>
      </c>
      <c r="F17" s="347" t="s">
        <v>646</v>
      </c>
    </row>
    <row r="18" spans="1:10" ht="15.75" customHeight="1" thickBot="1" x14ac:dyDescent="0.3">
      <c r="A18" s="1024"/>
      <c r="B18" s="1021"/>
      <c r="C18" s="137" t="s">
        <v>678</v>
      </c>
      <c r="D18" s="341" t="s">
        <v>678</v>
      </c>
      <c r="E18" s="136" t="s">
        <v>678</v>
      </c>
      <c r="F18" s="115" t="s">
        <v>678</v>
      </c>
    </row>
    <row r="19" spans="1:10" ht="16.5" thickBot="1" x14ac:dyDescent="0.3">
      <c r="A19" s="794">
        <v>1</v>
      </c>
      <c r="B19" s="762">
        <v>2</v>
      </c>
      <c r="C19" s="835">
        <v>3</v>
      </c>
      <c r="D19" s="836">
        <v>4</v>
      </c>
      <c r="E19" s="138">
        <v>5</v>
      </c>
      <c r="F19" s="837">
        <v>6</v>
      </c>
    </row>
    <row r="20" spans="1:10" x14ac:dyDescent="0.25">
      <c r="A20" s="798"/>
      <c r="B20" s="801"/>
      <c r="C20" s="764"/>
      <c r="D20" s="833"/>
      <c r="E20" s="763"/>
      <c r="F20" s="834"/>
    </row>
    <row r="21" spans="1:10" x14ac:dyDescent="0.25">
      <c r="A21" s="799"/>
      <c r="B21" s="802"/>
      <c r="C21" s="828"/>
      <c r="D21" s="831"/>
      <c r="E21" s="188"/>
      <c r="F21" s="825"/>
    </row>
    <row r="22" spans="1:10" x14ac:dyDescent="0.25">
      <c r="A22" s="799"/>
      <c r="B22" s="803"/>
      <c r="C22" s="828"/>
      <c r="D22" s="831"/>
      <c r="E22" s="188"/>
      <c r="F22" s="825"/>
    </row>
    <row r="23" spans="1:10" x14ac:dyDescent="0.25">
      <c r="A23" s="799"/>
      <c r="B23" s="803"/>
      <c r="C23" s="828"/>
      <c r="D23" s="831"/>
      <c r="E23" s="188"/>
      <c r="F23" s="825"/>
    </row>
    <row r="24" spans="1:10" x14ac:dyDescent="0.25">
      <c r="A24" s="799"/>
      <c r="B24" s="803"/>
      <c r="C24" s="828"/>
      <c r="D24" s="831"/>
      <c r="E24" s="188"/>
      <c r="F24" s="825"/>
    </row>
    <row r="25" spans="1:10" x14ac:dyDescent="0.25">
      <c r="A25" s="799"/>
      <c r="B25" s="803"/>
      <c r="C25" s="828"/>
      <c r="D25" s="831"/>
      <c r="E25" s="188"/>
      <c r="F25" s="825"/>
    </row>
    <row r="26" spans="1:10" x14ac:dyDescent="0.25">
      <c r="A26" s="799"/>
      <c r="B26" s="804"/>
      <c r="C26" s="828"/>
      <c r="D26" s="831"/>
      <c r="E26" s="188"/>
      <c r="F26" s="825"/>
    </row>
    <row r="27" spans="1:10" x14ac:dyDescent="0.25">
      <c r="A27" s="800"/>
      <c r="B27" s="804"/>
      <c r="C27" s="828"/>
      <c r="D27" s="769"/>
      <c r="E27" s="765"/>
      <c r="F27" s="767"/>
    </row>
    <row r="28" spans="1:10" x14ac:dyDescent="0.25">
      <c r="A28" s="800"/>
      <c r="B28" s="804"/>
      <c r="C28" s="828"/>
      <c r="D28" s="769"/>
      <c r="E28" s="188"/>
      <c r="F28" s="825"/>
    </row>
    <row r="29" spans="1:10" x14ac:dyDescent="0.25">
      <c r="A29" s="800"/>
      <c r="B29" s="804"/>
      <c r="C29" s="828"/>
      <c r="D29" s="769"/>
      <c r="E29" s="188"/>
      <c r="F29" s="825"/>
    </row>
    <row r="30" spans="1:10" x14ac:dyDescent="0.25">
      <c r="A30" s="814"/>
      <c r="B30" s="804"/>
      <c r="C30" s="828"/>
      <c r="D30" s="819"/>
      <c r="E30" s="188"/>
      <c r="F30" s="825"/>
    </row>
    <row r="31" spans="1:10" ht="16.5" thickBot="1" x14ac:dyDescent="0.3">
      <c r="A31" s="827"/>
      <c r="B31" s="830"/>
      <c r="C31" s="829"/>
      <c r="D31" s="832"/>
      <c r="E31" s="90"/>
      <c r="F31" s="826"/>
    </row>
    <row r="32" spans="1:10" x14ac:dyDescent="0.25">
      <c r="A32" s="29"/>
      <c r="B32" s="117"/>
      <c r="C32" s="117"/>
      <c r="D32" s="117"/>
      <c r="E32" s="117"/>
      <c r="F32" s="117"/>
      <c r="G32" s="117"/>
      <c r="H32" s="117"/>
      <c r="I32" s="117"/>
      <c r="J32" s="13"/>
    </row>
    <row r="33" spans="1:5" x14ac:dyDescent="0.25">
      <c r="B33" s="1" t="s">
        <v>743</v>
      </c>
    </row>
    <row r="35" spans="1:5" x14ac:dyDescent="0.25">
      <c r="E35" s="13"/>
    </row>
    <row r="36" spans="1:5" x14ac:dyDescent="0.25">
      <c r="E36" s="13"/>
    </row>
    <row r="37" spans="1:5" x14ac:dyDescent="0.25">
      <c r="E37" s="13"/>
    </row>
    <row r="38" spans="1:5" x14ac:dyDescent="0.25">
      <c r="A38" s="20"/>
    </row>
    <row r="40" spans="1:5" x14ac:dyDescent="0.25">
      <c r="A40" s="17"/>
    </row>
  </sheetData>
  <mergeCells count="6">
    <mergeCell ref="A6:F6"/>
    <mergeCell ref="E16:F16"/>
    <mergeCell ref="C16:D16"/>
    <mergeCell ref="B16:B18"/>
    <mergeCell ref="A16:A18"/>
    <mergeCell ref="A7:F7"/>
  </mergeCells>
  <phoneticPr fontId="4" type="noConversion"/>
  <pageMargins left="0.78740157480314965" right="0.19685039370078741" top="0.98425196850393704" bottom="0.98425196850393704" header="0.51181102362204722" footer="0.51181102362204722"/>
  <pageSetup paperSize="9" scale="5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2:W55"/>
  <sheetViews>
    <sheetView topLeftCell="A7" zoomScaleNormal="60" workbookViewId="0">
      <selection activeCell="B28" sqref="B28"/>
    </sheetView>
  </sheetViews>
  <sheetFormatPr defaultRowHeight="15.75" x14ac:dyDescent="0.25"/>
  <cols>
    <col min="1" max="1" width="9" style="1"/>
    <col min="2" max="2" width="37.25" style="1" bestFit="1" customWidth="1"/>
    <col min="3" max="3" width="9.75" style="715" customWidth="1"/>
    <col min="4" max="4" width="9.5" style="715" customWidth="1"/>
    <col min="5" max="5" width="9.375" style="715" customWidth="1"/>
    <col min="6" max="6" width="8.625" style="715" customWidth="1"/>
    <col min="7" max="7" width="8.875" style="715" customWidth="1"/>
    <col min="8" max="8" width="8.375" style="715" bestFit="1" customWidth="1"/>
    <col min="9" max="9" width="8.625" style="715" customWidth="1"/>
    <col min="10" max="10" width="8.375" style="715" customWidth="1"/>
    <col min="11" max="11" width="8.875" style="715" customWidth="1"/>
    <col min="12" max="12" width="8.375" style="715" customWidth="1"/>
    <col min="13" max="13" width="8.875" style="715" customWidth="1"/>
    <col min="14" max="14" width="9.125" style="700" customWidth="1"/>
    <col min="15" max="15" width="10.375" style="700" customWidth="1"/>
    <col min="16" max="16" width="8.625" style="700" customWidth="1"/>
    <col min="17" max="17" width="9.75" style="700" customWidth="1"/>
    <col min="18" max="18" width="12.75" style="715" customWidth="1"/>
    <col min="19" max="19" width="12.25" style="1" customWidth="1"/>
    <col min="20" max="20" width="6.25" style="1" customWidth="1"/>
    <col min="21" max="22" width="14.375" style="1" customWidth="1"/>
    <col min="23" max="23" width="37.5" style="1" customWidth="1"/>
    <col min="24" max="16384" width="9" style="1"/>
  </cols>
  <sheetData>
    <row r="2" spans="1:23" x14ac:dyDescent="0.25">
      <c r="W2" s="4" t="s">
        <v>382</v>
      </c>
    </row>
    <row r="3" spans="1:23" x14ac:dyDescent="0.25">
      <c r="W3" s="4" t="s">
        <v>119</v>
      </c>
    </row>
    <row r="4" spans="1:23" x14ac:dyDescent="0.25">
      <c r="W4" s="4" t="s">
        <v>137</v>
      </c>
    </row>
    <row r="5" spans="1:23" x14ac:dyDescent="0.25">
      <c r="W5" s="4"/>
    </row>
    <row r="6" spans="1:23" ht="30.75" customHeight="1" x14ac:dyDescent="0.25">
      <c r="A6" s="990" t="s">
        <v>64</v>
      </c>
      <c r="B6" s="928"/>
      <c r="C6" s="928"/>
      <c r="D6" s="928"/>
      <c r="E6" s="928"/>
      <c r="F6" s="928"/>
      <c r="G6" s="928"/>
      <c r="H6" s="928"/>
      <c r="I6" s="928"/>
      <c r="J6" s="928"/>
      <c r="K6" s="928"/>
      <c r="L6" s="928"/>
      <c r="M6" s="928"/>
      <c r="N6" s="928"/>
      <c r="O6" s="928"/>
      <c r="P6" s="928"/>
      <c r="Q6" s="928"/>
      <c r="R6" s="928"/>
      <c r="S6" s="928"/>
      <c r="T6" s="928"/>
      <c r="U6" s="928"/>
      <c r="V6" s="928"/>
      <c r="W6" s="928"/>
    </row>
    <row r="7" spans="1:23" ht="18.75" x14ac:dyDescent="0.3">
      <c r="E7" s="1025"/>
      <c r="F7" s="1025"/>
      <c r="G7" s="1025"/>
      <c r="H7" s="1025"/>
      <c r="I7" s="1025"/>
      <c r="J7" s="1025"/>
      <c r="K7" s="1025"/>
      <c r="L7" s="1025"/>
      <c r="M7" s="1025"/>
      <c r="N7" s="1025"/>
      <c r="O7" s="1025"/>
      <c r="P7" s="1025"/>
      <c r="Q7" s="1025"/>
      <c r="R7" s="1025"/>
      <c r="S7" s="1025"/>
      <c r="W7" s="4" t="s">
        <v>120</v>
      </c>
    </row>
    <row r="8" spans="1:23" x14ac:dyDescent="0.25">
      <c r="W8" s="4" t="s">
        <v>429</v>
      </c>
    </row>
    <row r="9" spans="1:23" x14ac:dyDescent="0.25">
      <c r="W9" s="4" t="s">
        <v>430</v>
      </c>
    </row>
    <row r="10" spans="1:23" x14ac:dyDescent="0.25">
      <c r="W10" s="234" t="s">
        <v>122</v>
      </c>
    </row>
    <row r="11" spans="1:23" x14ac:dyDescent="0.25">
      <c r="A11" s="16"/>
      <c r="W11" s="4" t="s">
        <v>65</v>
      </c>
    </row>
    <row r="12" spans="1:23" x14ac:dyDescent="0.25">
      <c r="A12" s="16"/>
      <c r="W12" s="4" t="s">
        <v>124</v>
      </c>
    </row>
    <row r="13" spans="1:23" ht="16.5" thickBot="1" x14ac:dyDescent="0.3"/>
    <row r="14" spans="1:23" ht="126" customHeight="1" x14ac:dyDescent="0.25">
      <c r="A14" s="932" t="s">
        <v>637</v>
      </c>
      <c r="B14" s="935" t="s">
        <v>660</v>
      </c>
      <c r="C14" s="1031" t="s">
        <v>310</v>
      </c>
      <c r="D14" s="1031" t="s">
        <v>128</v>
      </c>
      <c r="E14" s="1031"/>
      <c r="F14" s="1031"/>
      <c r="G14" s="1031"/>
      <c r="H14" s="1031"/>
      <c r="I14" s="1031"/>
      <c r="J14" s="1031"/>
      <c r="K14" s="1031"/>
      <c r="L14" s="1031"/>
      <c r="M14" s="1031"/>
      <c r="N14" s="1031" t="s">
        <v>168</v>
      </c>
      <c r="O14" s="1031"/>
      <c r="P14" s="1027" t="s">
        <v>169</v>
      </c>
      <c r="Q14" s="1028"/>
      <c r="R14" s="1031" t="s">
        <v>311</v>
      </c>
      <c r="S14" s="935" t="s">
        <v>761</v>
      </c>
      <c r="T14" s="935"/>
      <c r="U14" s="935"/>
      <c r="V14" s="935"/>
      <c r="W14" s="942" t="s">
        <v>639</v>
      </c>
    </row>
    <row r="15" spans="1:23" ht="31.5" customHeight="1" x14ac:dyDescent="0.25">
      <c r="A15" s="933"/>
      <c r="B15" s="923"/>
      <c r="C15" s="1026"/>
      <c r="D15" s="1026" t="s">
        <v>640</v>
      </c>
      <c r="E15" s="1026"/>
      <c r="F15" s="1026" t="s">
        <v>641</v>
      </c>
      <c r="G15" s="1026"/>
      <c r="H15" s="1026" t="s">
        <v>642</v>
      </c>
      <c r="I15" s="1026"/>
      <c r="J15" s="1026" t="s">
        <v>643</v>
      </c>
      <c r="K15" s="1026"/>
      <c r="L15" s="1026" t="s">
        <v>644</v>
      </c>
      <c r="M15" s="1026"/>
      <c r="N15" s="1026"/>
      <c r="O15" s="1026"/>
      <c r="P15" s="1029"/>
      <c r="Q15" s="1030"/>
      <c r="R15" s="1026"/>
      <c r="S15" s="923" t="s">
        <v>683</v>
      </c>
      <c r="T15" s="923" t="s">
        <v>754</v>
      </c>
      <c r="U15" s="923" t="s">
        <v>752</v>
      </c>
      <c r="V15" s="923"/>
      <c r="W15" s="1032"/>
    </row>
    <row r="16" spans="1:23" ht="81.75" customHeight="1" x14ac:dyDescent="0.25">
      <c r="A16" s="933"/>
      <c r="B16" s="923"/>
      <c r="C16" s="1026"/>
      <c r="D16" s="701" t="s">
        <v>769</v>
      </c>
      <c r="E16" s="701" t="s">
        <v>770</v>
      </c>
      <c r="F16" s="701" t="s">
        <v>645</v>
      </c>
      <c r="G16" s="701" t="s">
        <v>646</v>
      </c>
      <c r="H16" s="701" t="s">
        <v>645</v>
      </c>
      <c r="I16" s="701" t="s">
        <v>646</v>
      </c>
      <c r="J16" s="701" t="s">
        <v>645</v>
      </c>
      <c r="K16" s="701" t="s">
        <v>646</v>
      </c>
      <c r="L16" s="701" t="s">
        <v>645</v>
      </c>
      <c r="M16" s="701" t="s">
        <v>646</v>
      </c>
      <c r="N16" s="701" t="s">
        <v>640</v>
      </c>
      <c r="O16" s="701" t="s">
        <v>165</v>
      </c>
      <c r="P16" s="701" t="s">
        <v>640</v>
      </c>
      <c r="Q16" s="701" t="s">
        <v>167</v>
      </c>
      <c r="R16" s="1026"/>
      <c r="S16" s="923"/>
      <c r="T16" s="923"/>
      <c r="U16" s="15" t="s">
        <v>751</v>
      </c>
      <c r="V16" s="15" t="s">
        <v>753</v>
      </c>
      <c r="W16" s="1032"/>
    </row>
    <row r="17" spans="1:23" x14ac:dyDescent="0.25">
      <c r="A17" s="27"/>
      <c r="B17" s="25" t="s">
        <v>661</v>
      </c>
      <c r="C17" s="702">
        <f t="shared" ref="C17:R17" si="0">C18+C29</f>
        <v>0</v>
      </c>
      <c r="D17" s="702">
        <f t="shared" si="0"/>
        <v>0.42900199999999999</v>
      </c>
      <c r="E17" s="702">
        <f>E18+E29</f>
        <v>0.18279999999999999</v>
      </c>
      <c r="F17" s="702">
        <f t="shared" si="0"/>
        <v>0</v>
      </c>
      <c r="G17" s="702">
        <f t="shared" si="0"/>
        <v>2.0199999999999999E-2</v>
      </c>
      <c r="H17" s="702">
        <f t="shared" si="0"/>
        <v>0.28361900000000001</v>
      </c>
      <c r="I17" s="702">
        <f t="shared" si="0"/>
        <v>6.9858000000000003E-2</v>
      </c>
      <c r="J17" s="702">
        <f t="shared" si="0"/>
        <v>0.14538300000000001</v>
      </c>
      <c r="K17" s="702">
        <f t="shared" si="0"/>
        <v>9.2741999999999991E-2</v>
      </c>
      <c r="L17" s="702">
        <f t="shared" si="0"/>
        <v>0</v>
      </c>
      <c r="M17" s="702">
        <f t="shared" si="0"/>
        <v>0</v>
      </c>
      <c r="N17" s="702">
        <f t="shared" si="0"/>
        <v>0.18279999999999999</v>
      </c>
      <c r="O17" s="702">
        <f t="shared" si="0"/>
        <v>9.2741999999999991E-2</v>
      </c>
      <c r="P17" s="702">
        <f t="shared" si="0"/>
        <v>0.18279999999999999</v>
      </c>
      <c r="Q17" s="702">
        <f t="shared" si="0"/>
        <v>9.2741999999999991E-2</v>
      </c>
      <c r="R17" s="702">
        <f t="shared" si="0"/>
        <v>0</v>
      </c>
      <c r="S17" s="6"/>
      <c r="T17" s="6"/>
      <c r="U17" s="6"/>
      <c r="V17" s="6"/>
      <c r="W17" s="7"/>
    </row>
    <row r="18" spans="1:23" ht="31.5" x14ac:dyDescent="0.25">
      <c r="A18" s="718" t="s">
        <v>623</v>
      </c>
      <c r="B18" s="719" t="s">
        <v>759</v>
      </c>
      <c r="C18" s="720">
        <f t="shared" ref="C18:P18" si="1">C19+C23+C25+C27</f>
        <v>0</v>
      </c>
      <c r="D18" s="720">
        <f t="shared" si="1"/>
        <v>0.42900199999999999</v>
      </c>
      <c r="E18" s="720">
        <f t="shared" si="1"/>
        <v>0</v>
      </c>
      <c r="F18" s="720">
        <f t="shared" si="1"/>
        <v>0</v>
      </c>
      <c r="G18" s="720">
        <f t="shared" si="1"/>
        <v>0</v>
      </c>
      <c r="H18" s="720">
        <f t="shared" si="1"/>
        <v>0.28361900000000001</v>
      </c>
      <c r="I18" s="720">
        <f t="shared" si="1"/>
        <v>0</v>
      </c>
      <c r="J18" s="720">
        <f t="shared" si="1"/>
        <v>0.14538300000000001</v>
      </c>
      <c r="K18" s="720">
        <f t="shared" si="1"/>
        <v>0</v>
      </c>
      <c r="L18" s="720">
        <f t="shared" si="1"/>
        <v>0</v>
      </c>
      <c r="M18" s="720">
        <f t="shared" si="1"/>
        <v>0</v>
      </c>
      <c r="N18" s="720">
        <f t="shared" si="1"/>
        <v>0</v>
      </c>
      <c r="O18" s="720">
        <f t="shared" si="1"/>
        <v>0</v>
      </c>
      <c r="P18" s="720">
        <f t="shared" si="1"/>
        <v>0</v>
      </c>
      <c r="Q18" s="720">
        <f>Q19+R23+Q25+Q27</f>
        <v>0</v>
      </c>
      <c r="R18" s="720">
        <f>R19+S23+R25+R27</f>
        <v>0</v>
      </c>
      <c r="S18" s="721"/>
      <c r="T18" s="721"/>
      <c r="U18" s="721"/>
      <c r="V18" s="721"/>
      <c r="W18" s="722"/>
    </row>
    <row r="19" spans="1:23" ht="31.5" x14ac:dyDescent="0.25">
      <c r="A19" s="125" t="s">
        <v>624</v>
      </c>
      <c r="B19" s="25" t="s">
        <v>756</v>
      </c>
      <c r="C19" s="702">
        <f t="shared" ref="C19:R19" si="2">SUM(C20:C22)</f>
        <v>0</v>
      </c>
      <c r="D19" s="702">
        <f t="shared" si="2"/>
        <v>0.42900199999999999</v>
      </c>
      <c r="E19" s="702">
        <f t="shared" si="2"/>
        <v>0</v>
      </c>
      <c r="F19" s="702">
        <f t="shared" si="2"/>
        <v>0</v>
      </c>
      <c r="G19" s="702">
        <f t="shared" si="2"/>
        <v>0</v>
      </c>
      <c r="H19" s="702">
        <f t="shared" si="2"/>
        <v>0.28361900000000001</v>
      </c>
      <c r="I19" s="702">
        <f t="shared" si="2"/>
        <v>0</v>
      </c>
      <c r="J19" s="702">
        <f t="shared" si="2"/>
        <v>0.14538300000000001</v>
      </c>
      <c r="K19" s="702">
        <f t="shared" si="2"/>
        <v>0</v>
      </c>
      <c r="L19" s="702">
        <f t="shared" si="2"/>
        <v>0</v>
      </c>
      <c r="M19" s="702">
        <f t="shared" si="2"/>
        <v>0</v>
      </c>
      <c r="N19" s="702">
        <f t="shared" si="2"/>
        <v>0</v>
      </c>
      <c r="O19" s="702">
        <f t="shared" si="2"/>
        <v>0</v>
      </c>
      <c r="P19" s="702">
        <f t="shared" si="2"/>
        <v>0</v>
      </c>
      <c r="Q19" s="702">
        <f t="shared" si="2"/>
        <v>0</v>
      </c>
      <c r="R19" s="702">
        <f t="shared" si="2"/>
        <v>0</v>
      </c>
      <c r="S19" s="6"/>
      <c r="T19" s="6"/>
      <c r="U19" s="6"/>
      <c r="V19" s="6"/>
      <c r="W19" s="7"/>
    </row>
    <row r="20" spans="1:23" ht="28.5" customHeight="1" x14ac:dyDescent="0.25">
      <c r="A20" s="6">
        <v>1</v>
      </c>
      <c r="B20" s="5" t="s">
        <v>584</v>
      </c>
      <c r="C20" s="703">
        <v>0</v>
      </c>
      <c r="D20" s="703">
        <f>F20+H20+J20+L20</f>
        <v>0.14538300000000001</v>
      </c>
      <c r="E20" s="703">
        <f>G20+I20+K20+M20</f>
        <v>0</v>
      </c>
      <c r="F20" s="703">
        <v>0</v>
      </c>
      <c r="G20" s="703"/>
      <c r="H20" s="703">
        <v>0</v>
      </c>
      <c r="I20" s="703"/>
      <c r="J20" s="703">
        <v>0.14538300000000001</v>
      </c>
      <c r="K20" s="703"/>
      <c r="L20" s="703">
        <v>0</v>
      </c>
      <c r="M20" s="703"/>
      <c r="N20" s="703">
        <f>E20</f>
        <v>0</v>
      </c>
      <c r="O20" s="703">
        <v>0</v>
      </c>
      <c r="P20" s="703">
        <v>0</v>
      </c>
      <c r="Q20" s="703">
        <v>0</v>
      </c>
      <c r="R20" s="703"/>
      <c r="S20" s="6"/>
      <c r="T20" s="6"/>
      <c r="U20" s="6"/>
      <c r="V20" s="6"/>
      <c r="W20" s="7"/>
    </row>
    <row r="21" spans="1:23" ht="29.25" customHeight="1" x14ac:dyDescent="0.25">
      <c r="A21" s="6">
        <v>2</v>
      </c>
      <c r="B21" s="5" t="s">
        <v>592</v>
      </c>
      <c r="C21" s="703">
        <v>0</v>
      </c>
      <c r="D21" s="703">
        <f>F21+H21+J21+L21</f>
        <v>0.28361900000000001</v>
      </c>
      <c r="E21" s="703">
        <f>G21+I21+K21+M21</f>
        <v>0</v>
      </c>
      <c r="F21" s="703">
        <v>0</v>
      </c>
      <c r="G21" s="703"/>
      <c r="H21" s="703">
        <v>0.28361900000000001</v>
      </c>
      <c r="I21" s="703"/>
      <c r="J21" s="703">
        <v>0</v>
      </c>
      <c r="K21" s="703"/>
      <c r="L21" s="703">
        <v>0</v>
      </c>
      <c r="M21" s="703"/>
      <c r="N21" s="703">
        <f>E21</f>
        <v>0</v>
      </c>
      <c r="O21" s="703">
        <v>0</v>
      </c>
      <c r="P21" s="703"/>
      <c r="Q21" s="703">
        <v>0</v>
      </c>
      <c r="R21" s="703"/>
      <c r="S21" s="6"/>
      <c r="T21" s="6"/>
      <c r="U21" s="6"/>
      <c r="V21" s="6"/>
      <c r="W21" s="7"/>
    </row>
    <row r="22" spans="1:23" x14ac:dyDescent="0.25">
      <c r="A22" s="18"/>
      <c r="B22" s="5"/>
      <c r="C22" s="703"/>
      <c r="D22" s="703"/>
      <c r="E22" s="703"/>
      <c r="F22" s="703"/>
      <c r="G22" s="703"/>
      <c r="H22" s="703"/>
      <c r="I22" s="703"/>
      <c r="J22" s="703"/>
      <c r="K22" s="703"/>
      <c r="L22" s="703"/>
      <c r="M22" s="703"/>
      <c r="N22" s="703"/>
      <c r="O22" s="703"/>
      <c r="P22" s="703"/>
      <c r="Q22" s="703"/>
      <c r="R22" s="703"/>
      <c r="S22" s="6"/>
      <c r="T22" s="6"/>
      <c r="U22" s="6"/>
      <c r="V22" s="6"/>
      <c r="W22" s="7"/>
    </row>
    <row r="23" spans="1:23" ht="31.5" x14ac:dyDescent="0.25">
      <c r="A23" s="27" t="s">
        <v>625</v>
      </c>
      <c r="B23" s="25" t="s">
        <v>90</v>
      </c>
      <c r="C23" s="702">
        <f t="shared" ref="C23:R23" si="3">SUM(C24:C24)</f>
        <v>0</v>
      </c>
      <c r="D23" s="702">
        <f t="shared" si="3"/>
        <v>0</v>
      </c>
      <c r="E23" s="702">
        <f t="shared" si="3"/>
        <v>0</v>
      </c>
      <c r="F23" s="702">
        <f t="shared" si="3"/>
        <v>0</v>
      </c>
      <c r="G23" s="702">
        <f t="shared" si="3"/>
        <v>0</v>
      </c>
      <c r="H23" s="702">
        <f t="shared" si="3"/>
        <v>0</v>
      </c>
      <c r="I23" s="702">
        <f t="shared" si="3"/>
        <v>0</v>
      </c>
      <c r="J23" s="702">
        <f t="shared" si="3"/>
        <v>0</v>
      </c>
      <c r="K23" s="702">
        <f t="shared" si="3"/>
        <v>0</v>
      </c>
      <c r="L23" s="702">
        <f t="shared" si="3"/>
        <v>0</v>
      </c>
      <c r="M23" s="702">
        <f t="shared" si="3"/>
        <v>0</v>
      </c>
      <c r="N23" s="702">
        <f t="shared" si="3"/>
        <v>0</v>
      </c>
      <c r="O23" s="702">
        <f t="shared" si="3"/>
        <v>0</v>
      </c>
      <c r="P23" s="702">
        <f t="shared" si="3"/>
        <v>0</v>
      </c>
      <c r="Q23" s="702">
        <f t="shared" si="3"/>
        <v>0</v>
      </c>
      <c r="R23" s="702">
        <f t="shared" si="3"/>
        <v>0</v>
      </c>
      <c r="S23" s="6"/>
      <c r="T23" s="6"/>
      <c r="U23" s="6"/>
      <c r="V23" s="6"/>
      <c r="W23" s="7"/>
    </row>
    <row r="24" spans="1:23" x14ac:dyDescent="0.25">
      <c r="A24" s="18"/>
      <c r="B24" s="5"/>
      <c r="C24" s="703"/>
      <c r="D24" s="703"/>
      <c r="E24" s="703"/>
      <c r="F24" s="703"/>
      <c r="G24" s="703"/>
      <c r="H24" s="703"/>
      <c r="I24" s="703"/>
      <c r="J24" s="703"/>
      <c r="K24" s="703"/>
      <c r="L24" s="703"/>
      <c r="M24" s="703"/>
      <c r="N24" s="703"/>
      <c r="O24" s="703"/>
      <c r="P24" s="703"/>
      <c r="Q24" s="703"/>
      <c r="R24" s="703"/>
      <c r="S24" s="6"/>
      <c r="T24" s="6"/>
      <c r="U24" s="6"/>
      <c r="V24" s="6"/>
      <c r="W24" s="7"/>
    </row>
    <row r="25" spans="1:23" ht="31.5" x14ac:dyDescent="0.25">
      <c r="A25" s="27" t="s">
        <v>636</v>
      </c>
      <c r="B25" s="25" t="s">
        <v>757</v>
      </c>
      <c r="C25" s="702">
        <f t="shared" ref="C25:R25" si="4">SUM(C26:C26)</f>
        <v>0</v>
      </c>
      <c r="D25" s="702">
        <f t="shared" si="4"/>
        <v>0</v>
      </c>
      <c r="E25" s="702">
        <f t="shared" si="4"/>
        <v>0</v>
      </c>
      <c r="F25" s="702">
        <f t="shared" si="4"/>
        <v>0</v>
      </c>
      <c r="G25" s="702">
        <f t="shared" si="4"/>
        <v>0</v>
      </c>
      <c r="H25" s="702">
        <f t="shared" si="4"/>
        <v>0</v>
      </c>
      <c r="I25" s="702">
        <f t="shared" si="4"/>
        <v>0</v>
      </c>
      <c r="J25" s="702">
        <f t="shared" si="4"/>
        <v>0</v>
      </c>
      <c r="K25" s="702">
        <f t="shared" si="4"/>
        <v>0</v>
      </c>
      <c r="L25" s="702">
        <f t="shared" si="4"/>
        <v>0</v>
      </c>
      <c r="M25" s="702">
        <f t="shared" si="4"/>
        <v>0</v>
      </c>
      <c r="N25" s="702">
        <f t="shared" si="4"/>
        <v>0</v>
      </c>
      <c r="O25" s="702">
        <f t="shared" si="4"/>
        <v>0</v>
      </c>
      <c r="P25" s="702">
        <f t="shared" si="4"/>
        <v>0</v>
      </c>
      <c r="Q25" s="702">
        <f t="shared" si="4"/>
        <v>0</v>
      </c>
      <c r="R25" s="702">
        <f t="shared" si="4"/>
        <v>0</v>
      </c>
      <c r="S25" s="6"/>
      <c r="T25" s="6"/>
      <c r="U25" s="6"/>
      <c r="V25" s="6"/>
      <c r="W25" s="7"/>
    </row>
    <row r="26" spans="1:23" x14ac:dyDescent="0.25">
      <c r="A26" s="18"/>
      <c r="B26" s="5"/>
      <c r="C26" s="703"/>
      <c r="D26" s="703"/>
      <c r="E26" s="703"/>
      <c r="F26" s="703"/>
      <c r="G26" s="703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6"/>
      <c r="T26" s="6"/>
      <c r="U26" s="6"/>
      <c r="V26" s="6"/>
      <c r="W26" s="7"/>
    </row>
    <row r="27" spans="1:23" ht="47.25" x14ac:dyDescent="0.25">
      <c r="A27" s="27" t="s">
        <v>653</v>
      </c>
      <c r="B27" s="25" t="s">
        <v>758</v>
      </c>
      <c r="C27" s="702">
        <f t="shared" ref="C27:R27" si="5">SUM(C28:C28)</f>
        <v>0</v>
      </c>
      <c r="D27" s="702">
        <f t="shared" si="5"/>
        <v>0</v>
      </c>
      <c r="E27" s="702">
        <f t="shared" si="5"/>
        <v>0</v>
      </c>
      <c r="F27" s="702">
        <f t="shared" si="5"/>
        <v>0</v>
      </c>
      <c r="G27" s="702">
        <f t="shared" si="5"/>
        <v>0</v>
      </c>
      <c r="H27" s="702">
        <f t="shared" si="5"/>
        <v>0</v>
      </c>
      <c r="I27" s="702">
        <f t="shared" si="5"/>
        <v>0</v>
      </c>
      <c r="J27" s="702">
        <f t="shared" si="5"/>
        <v>0</v>
      </c>
      <c r="K27" s="702">
        <f t="shared" si="5"/>
        <v>0</v>
      </c>
      <c r="L27" s="702">
        <f t="shared" si="5"/>
        <v>0</v>
      </c>
      <c r="M27" s="702">
        <f t="shared" si="5"/>
        <v>0</v>
      </c>
      <c r="N27" s="702">
        <f t="shared" si="5"/>
        <v>0</v>
      </c>
      <c r="O27" s="702">
        <f t="shared" si="5"/>
        <v>0</v>
      </c>
      <c r="P27" s="702">
        <f t="shared" si="5"/>
        <v>0</v>
      </c>
      <c r="Q27" s="702">
        <f t="shared" si="5"/>
        <v>0</v>
      </c>
      <c r="R27" s="702">
        <f t="shared" si="5"/>
        <v>0</v>
      </c>
      <c r="S27" s="6"/>
      <c r="T27" s="6"/>
      <c r="U27" s="6"/>
      <c r="V27" s="6"/>
      <c r="W27" s="7"/>
    </row>
    <row r="28" spans="1:23" x14ac:dyDescent="0.25">
      <c r="A28" s="18"/>
      <c r="B28" s="5"/>
      <c r="C28" s="703"/>
      <c r="D28" s="703"/>
      <c r="E28" s="703"/>
      <c r="F28" s="703"/>
      <c r="G28" s="703"/>
      <c r="H28" s="703"/>
      <c r="I28" s="703"/>
      <c r="J28" s="703"/>
      <c r="K28" s="703"/>
      <c r="L28" s="703"/>
      <c r="M28" s="703"/>
      <c r="N28" s="703"/>
      <c r="O28" s="703"/>
      <c r="P28" s="703"/>
      <c r="Q28" s="703"/>
      <c r="R28" s="703"/>
      <c r="S28" s="6"/>
      <c r="T28" s="6"/>
      <c r="U28" s="6"/>
      <c r="V28" s="6"/>
      <c r="W28" s="7"/>
    </row>
    <row r="29" spans="1:23" x14ac:dyDescent="0.25">
      <c r="A29" s="718" t="s">
        <v>626</v>
      </c>
      <c r="B29" s="719" t="s">
        <v>675</v>
      </c>
      <c r="C29" s="720">
        <f t="shared" ref="C29:R29" si="6">C30+C33</f>
        <v>0</v>
      </c>
      <c r="D29" s="720">
        <f t="shared" si="6"/>
        <v>0</v>
      </c>
      <c r="E29" s="720">
        <f t="shared" si="6"/>
        <v>0.18279999999999999</v>
      </c>
      <c r="F29" s="720">
        <f t="shared" si="6"/>
        <v>0</v>
      </c>
      <c r="G29" s="720">
        <f t="shared" si="6"/>
        <v>2.0199999999999999E-2</v>
      </c>
      <c r="H29" s="720">
        <f t="shared" si="6"/>
        <v>0</v>
      </c>
      <c r="I29" s="720">
        <f t="shared" si="6"/>
        <v>6.9858000000000003E-2</v>
      </c>
      <c r="J29" s="720">
        <f t="shared" si="6"/>
        <v>0</v>
      </c>
      <c r="K29" s="720">
        <f t="shared" si="6"/>
        <v>9.2741999999999991E-2</v>
      </c>
      <c r="L29" s="720">
        <f t="shared" si="6"/>
        <v>0</v>
      </c>
      <c r="M29" s="720">
        <f t="shared" si="6"/>
        <v>0</v>
      </c>
      <c r="N29" s="720">
        <f t="shared" si="6"/>
        <v>0.18279999999999999</v>
      </c>
      <c r="O29" s="720">
        <f t="shared" si="6"/>
        <v>9.2741999999999991E-2</v>
      </c>
      <c r="P29" s="720">
        <f t="shared" si="6"/>
        <v>0.18279999999999999</v>
      </c>
      <c r="Q29" s="720">
        <f t="shared" si="6"/>
        <v>9.2741999999999991E-2</v>
      </c>
      <c r="R29" s="720">
        <f t="shared" si="6"/>
        <v>0</v>
      </c>
      <c r="S29" s="721"/>
      <c r="T29" s="721"/>
      <c r="U29" s="721"/>
      <c r="V29" s="721"/>
      <c r="W29" s="722"/>
    </row>
    <row r="30" spans="1:23" ht="31.5" x14ac:dyDescent="0.25">
      <c r="A30" s="125" t="s">
        <v>627</v>
      </c>
      <c r="B30" s="25" t="s">
        <v>756</v>
      </c>
      <c r="C30" s="702">
        <f t="shared" ref="C30:R30" si="7">SUM(C31:C32)</f>
        <v>0</v>
      </c>
      <c r="D30" s="702">
        <f t="shared" si="7"/>
        <v>0</v>
      </c>
      <c r="E30" s="702">
        <f t="shared" si="7"/>
        <v>0</v>
      </c>
      <c r="F30" s="702">
        <f t="shared" si="7"/>
        <v>0</v>
      </c>
      <c r="G30" s="702">
        <f t="shared" si="7"/>
        <v>0</v>
      </c>
      <c r="H30" s="702">
        <f t="shared" si="7"/>
        <v>0</v>
      </c>
      <c r="I30" s="702">
        <f t="shared" si="7"/>
        <v>0</v>
      </c>
      <c r="J30" s="702">
        <f t="shared" si="7"/>
        <v>0</v>
      </c>
      <c r="K30" s="702">
        <f t="shared" si="7"/>
        <v>0</v>
      </c>
      <c r="L30" s="702">
        <f t="shared" si="7"/>
        <v>0</v>
      </c>
      <c r="M30" s="702">
        <f t="shared" si="7"/>
        <v>0</v>
      </c>
      <c r="N30" s="702">
        <f t="shared" si="7"/>
        <v>0</v>
      </c>
      <c r="O30" s="702">
        <f t="shared" si="7"/>
        <v>0</v>
      </c>
      <c r="P30" s="702">
        <f t="shared" si="7"/>
        <v>0</v>
      </c>
      <c r="Q30" s="702">
        <f t="shared" si="7"/>
        <v>0</v>
      </c>
      <c r="R30" s="702">
        <f t="shared" si="7"/>
        <v>0</v>
      </c>
      <c r="S30" s="6"/>
      <c r="T30" s="6"/>
      <c r="U30" s="6"/>
      <c r="V30" s="6"/>
      <c r="W30" s="7"/>
    </row>
    <row r="31" spans="1:23" x14ac:dyDescent="0.25">
      <c r="A31" s="18"/>
      <c r="B31" s="5"/>
      <c r="C31" s="702"/>
      <c r="D31" s="702"/>
      <c r="E31" s="702"/>
      <c r="F31" s="702"/>
      <c r="G31" s="702"/>
      <c r="H31" s="702"/>
      <c r="I31" s="702"/>
      <c r="J31" s="702"/>
      <c r="K31" s="702"/>
      <c r="L31" s="703"/>
      <c r="M31" s="703"/>
      <c r="N31" s="703"/>
      <c r="O31" s="703"/>
      <c r="P31" s="703"/>
      <c r="Q31" s="703"/>
      <c r="R31" s="703"/>
      <c r="S31" s="6"/>
      <c r="T31" s="6"/>
      <c r="U31" s="6"/>
      <c r="V31" s="6"/>
      <c r="W31" s="7"/>
    </row>
    <row r="32" spans="1:23" x14ac:dyDescent="0.25">
      <c r="A32" s="18" t="s">
        <v>663</v>
      </c>
      <c r="B32" s="5"/>
      <c r="C32" s="702"/>
      <c r="D32" s="702"/>
      <c r="E32" s="702"/>
      <c r="F32" s="702"/>
      <c r="G32" s="702"/>
      <c r="H32" s="702"/>
      <c r="I32" s="702"/>
      <c r="J32" s="702"/>
      <c r="K32" s="702"/>
      <c r="L32" s="703"/>
      <c r="M32" s="703"/>
      <c r="N32" s="703"/>
      <c r="O32" s="703"/>
      <c r="P32" s="703"/>
      <c r="Q32" s="703"/>
      <c r="R32" s="703"/>
      <c r="S32" s="6"/>
      <c r="T32" s="6"/>
      <c r="U32" s="6"/>
      <c r="V32" s="6"/>
      <c r="W32" s="7"/>
    </row>
    <row r="33" spans="1:23" x14ac:dyDescent="0.25">
      <c r="A33" s="125" t="s">
        <v>628</v>
      </c>
      <c r="B33" s="257" t="s">
        <v>125</v>
      </c>
      <c r="C33" s="702">
        <f t="shared" ref="C33:R33" si="8">SUM(C34:C39)</f>
        <v>0</v>
      </c>
      <c r="D33" s="702">
        <f t="shared" si="8"/>
        <v>0</v>
      </c>
      <c r="E33" s="702">
        <f t="shared" si="8"/>
        <v>0.18279999999999999</v>
      </c>
      <c r="F33" s="702">
        <f t="shared" si="8"/>
        <v>0</v>
      </c>
      <c r="G33" s="702">
        <f t="shared" si="8"/>
        <v>2.0199999999999999E-2</v>
      </c>
      <c r="H33" s="702">
        <f t="shared" si="8"/>
        <v>0</v>
      </c>
      <c r="I33" s="702">
        <f t="shared" si="8"/>
        <v>6.9858000000000003E-2</v>
      </c>
      <c r="J33" s="702">
        <f t="shared" si="8"/>
        <v>0</v>
      </c>
      <c r="K33" s="702">
        <f t="shared" si="8"/>
        <v>9.2741999999999991E-2</v>
      </c>
      <c r="L33" s="702">
        <f t="shared" si="8"/>
        <v>0</v>
      </c>
      <c r="M33" s="702">
        <f t="shared" si="8"/>
        <v>0</v>
      </c>
      <c r="N33" s="702">
        <f t="shared" si="8"/>
        <v>0.18279999999999999</v>
      </c>
      <c r="O33" s="702">
        <f t="shared" si="8"/>
        <v>9.2741999999999991E-2</v>
      </c>
      <c r="P33" s="702">
        <f t="shared" si="8"/>
        <v>0.18279999999999999</v>
      </c>
      <c r="Q33" s="702">
        <f t="shared" si="8"/>
        <v>9.2741999999999991E-2</v>
      </c>
      <c r="R33" s="702">
        <f t="shared" si="8"/>
        <v>0</v>
      </c>
      <c r="S33" s="6"/>
      <c r="T33" s="6"/>
      <c r="U33" s="6"/>
      <c r="V33" s="6"/>
      <c r="W33" s="7"/>
    </row>
    <row r="34" spans="1:23" ht="24.75" x14ac:dyDescent="0.25">
      <c r="A34" s="18">
        <v>1</v>
      </c>
      <c r="B34" s="784" t="s">
        <v>161</v>
      </c>
      <c r="C34" s="703">
        <v>0</v>
      </c>
      <c r="D34" s="703">
        <v>0</v>
      </c>
      <c r="E34" s="703">
        <f>G34+I34+K34+M34</f>
        <v>2.0199999999999999E-2</v>
      </c>
      <c r="F34" s="703">
        <v>0</v>
      </c>
      <c r="G34" s="703">
        <v>2.0199999999999999E-2</v>
      </c>
      <c r="H34" s="703">
        <v>0</v>
      </c>
      <c r="I34" s="703"/>
      <c r="J34" s="703">
        <v>0</v>
      </c>
      <c r="K34" s="703"/>
      <c r="L34" s="703">
        <v>0</v>
      </c>
      <c r="M34" s="703"/>
      <c r="N34" s="703">
        <f>E34</f>
        <v>2.0199999999999999E-2</v>
      </c>
      <c r="O34" s="703">
        <v>0</v>
      </c>
      <c r="P34" s="703">
        <v>2.0199999999999999E-2</v>
      </c>
      <c r="Q34" s="703">
        <v>0</v>
      </c>
      <c r="R34" s="703"/>
      <c r="S34" s="6"/>
      <c r="T34" s="6"/>
      <c r="U34" s="6"/>
      <c r="V34" s="6"/>
      <c r="W34" s="7"/>
    </row>
    <row r="35" spans="1:23" ht="26.25" x14ac:dyDescent="0.25">
      <c r="A35" s="18">
        <v>2</v>
      </c>
      <c r="B35" s="856" t="s">
        <v>84</v>
      </c>
      <c r="C35" s="703">
        <v>0</v>
      </c>
      <c r="D35" s="703">
        <v>0</v>
      </c>
      <c r="E35" s="703">
        <f>G35+I35+K35+M35</f>
        <v>5.0800999999999999E-2</v>
      </c>
      <c r="F35" s="703">
        <v>0</v>
      </c>
      <c r="G35" s="703"/>
      <c r="H35" s="703">
        <v>0</v>
      </c>
      <c r="I35" s="703">
        <v>5.0800999999999999E-2</v>
      </c>
      <c r="J35" s="703">
        <v>0</v>
      </c>
      <c r="K35" s="703"/>
      <c r="L35" s="703">
        <v>0</v>
      </c>
      <c r="M35" s="703"/>
      <c r="N35" s="703">
        <f>E35</f>
        <v>5.0800999999999999E-2</v>
      </c>
      <c r="O35" s="703">
        <v>0</v>
      </c>
      <c r="P35" s="703">
        <v>5.0800999999999999E-2</v>
      </c>
      <c r="Q35" s="703">
        <v>0</v>
      </c>
      <c r="R35" s="703"/>
      <c r="S35" s="6"/>
      <c r="T35" s="6"/>
      <c r="U35" s="6"/>
      <c r="V35" s="6"/>
      <c r="W35" s="7"/>
    </row>
    <row r="36" spans="1:23" ht="28.5" customHeight="1" x14ac:dyDescent="0.25">
      <c r="A36" s="18">
        <v>3</v>
      </c>
      <c r="B36" s="856" t="s">
        <v>85</v>
      </c>
      <c r="C36" s="703">
        <v>0</v>
      </c>
      <c r="D36" s="703">
        <v>0</v>
      </c>
      <c r="E36" s="703">
        <f>G36+I36+K36+M36</f>
        <v>1.9057000000000001E-2</v>
      </c>
      <c r="F36" s="703">
        <v>0</v>
      </c>
      <c r="G36" s="703"/>
      <c r="H36" s="703">
        <v>0</v>
      </c>
      <c r="I36" s="703">
        <v>1.9057000000000001E-2</v>
      </c>
      <c r="J36" s="703">
        <v>0</v>
      </c>
      <c r="K36" s="703"/>
      <c r="L36" s="703">
        <v>0</v>
      </c>
      <c r="M36" s="703"/>
      <c r="N36" s="703">
        <f>E36</f>
        <v>1.9057000000000001E-2</v>
      </c>
      <c r="O36" s="703">
        <v>0</v>
      </c>
      <c r="P36" s="703">
        <v>1.9057000000000001E-2</v>
      </c>
      <c r="Q36" s="703">
        <v>0</v>
      </c>
      <c r="R36" s="703"/>
      <c r="S36" s="6"/>
      <c r="T36" s="6"/>
      <c r="U36" s="6"/>
      <c r="V36" s="6"/>
      <c r="W36" s="7"/>
    </row>
    <row r="37" spans="1:23" x14ac:dyDescent="0.25">
      <c r="A37" s="18">
        <v>4</v>
      </c>
      <c r="B37" s="856" t="s">
        <v>62</v>
      </c>
      <c r="C37" s="703">
        <v>0</v>
      </c>
      <c r="D37" s="703">
        <v>0</v>
      </c>
      <c r="E37" s="703">
        <f>G37+I37+K37+M37</f>
        <v>3.6295000000000001E-2</v>
      </c>
      <c r="F37" s="703">
        <v>0</v>
      </c>
      <c r="G37" s="703"/>
      <c r="H37" s="703">
        <v>0</v>
      </c>
      <c r="I37" s="703"/>
      <c r="J37" s="703">
        <v>0</v>
      </c>
      <c r="K37" s="703">
        <v>3.6295000000000001E-2</v>
      </c>
      <c r="L37" s="703">
        <v>0</v>
      </c>
      <c r="M37" s="703"/>
      <c r="N37" s="703">
        <v>3.6295000000000001E-2</v>
      </c>
      <c r="O37" s="703">
        <v>3.6295000000000001E-2</v>
      </c>
      <c r="P37" s="703">
        <v>3.6295000000000001E-2</v>
      </c>
      <c r="Q37" s="703">
        <v>3.6295000000000001E-2</v>
      </c>
      <c r="R37" s="703"/>
      <c r="S37" s="6"/>
      <c r="T37" s="6"/>
      <c r="U37" s="6"/>
      <c r="V37" s="6"/>
      <c r="W37" s="7"/>
    </row>
    <row r="38" spans="1:23" ht="26.25" customHeight="1" x14ac:dyDescent="0.25">
      <c r="A38" s="18">
        <v>5</v>
      </c>
      <c r="B38" s="856" t="s">
        <v>63</v>
      </c>
      <c r="C38" s="703">
        <v>0</v>
      </c>
      <c r="D38" s="703">
        <v>0</v>
      </c>
      <c r="E38" s="703">
        <f>G38+I38+K38+M38</f>
        <v>5.6446999999999997E-2</v>
      </c>
      <c r="F38" s="703">
        <v>0</v>
      </c>
      <c r="G38" s="703"/>
      <c r="H38" s="703">
        <v>0</v>
      </c>
      <c r="I38" s="703"/>
      <c r="J38" s="703">
        <v>0</v>
      </c>
      <c r="K38" s="703">
        <v>5.6446999999999997E-2</v>
      </c>
      <c r="L38" s="703">
        <v>0</v>
      </c>
      <c r="M38" s="703"/>
      <c r="N38" s="703">
        <v>5.6446999999999997E-2</v>
      </c>
      <c r="O38" s="703">
        <v>5.6446999999999997E-2</v>
      </c>
      <c r="P38" s="703">
        <v>5.6446999999999997E-2</v>
      </c>
      <c r="Q38" s="703">
        <v>5.6446999999999997E-2</v>
      </c>
      <c r="R38" s="703"/>
      <c r="S38" s="6"/>
      <c r="T38" s="6"/>
      <c r="U38" s="6"/>
      <c r="V38" s="6"/>
      <c r="W38" s="7"/>
    </row>
    <row r="39" spans="1:23" x14ac:dyDescent="0.25">
      <c r="A39" s="18" t="s">
        <v>663</v>
      </c>
      <c r="B39" s="6"/>
      <c r="C39" s="703"/>
      <c r="D39" s="703"/>
      <c r="E39" s="703"/>
      <c r="F39" s="703"/>
      <c r="G39" s="703"/>
      <c r="H39" s="703"/>
      <c r="I39" s="703"/>
      <c r="J39" s="703"/>
      <c r="K39" s="703"/>
      <c r="L39" s="703"/>
      <c r="M39" s="703"/>
      <c r="N39" s="703"/>
      <c r="O39" s="703"/>
      <c r="P39" s="703"/>
      <c r="Q39" s="703"/>
      <c r="R39" s="703"/>
      <c r="S39" s="6"/>
      <c r="T39" s="6"/>
      <c r="U39" s="6"/>
      <c r="V39" s="6"/>
      <c r="W39" s="7"/>
    </row>
    <row r="40" spans="1:23" ht="15.75" customHeight="1" x14ac:dyDescent="0.25">
      <c r="A40" s="1010" t="s">
        <v>726</v>
      </c>
      <c r="B40" s="1011"/>
      <c r="C40" s="703"/>
      <c r="D40" s="703"/>
      <c r="E40" s="703"/>
      <c r="F40" s="703"/>
      <c r="G40" s="703"/>
      <c r="H40" s="703"/>
      <c r="I40" s="703"/>
      <c r="J40" s="703"/>
      <c r="K40" s="703"/>
      <c r="L40" s="703"/>
      <c r="M40" s="703"/>
      <c r="N40" s="703"/>
      <c r="O40" s="703"/>
      <c r="P40" s="703"/>
      <c r="Q40" s="703"/>
      <c r="R40" s="703"/>
      <c r="S40" s="6"/>
      <c r="T40" s="6"/>
      <c r="U40" s="6"/>
      <c r="V40" s="6"/>
      <c r="W40" s="7"/>
    </row>
    <row r="41" spans="1:23" ht="31.5" x14ac:dyDescent="0.25">
      <c r="A41" s="27"/>
      <c r="B41" s="25" t="s">
        <v>755</v>
      </c>
      <c r="C41" s="702"/>
      <c r="D41" s="703"/>
      <c r="E41" s="703"/>
      <c r="F41" s="703"/>
      <c r="G41" s="703"/>
      <c r="H41" s="703"/>
      <c r="I41" s="703"/>
      <c r="J41" s="703"/>
      <c r="K41" s="703"/>
      <c r="L41" s="703"/>
      <c r="M41" s="703"/>
      <c r="N41" s="703"/>
      <c r="O41" s="703"/>
      <c r="P41" s="703"/>
      <c r="Q41" s="703"/>
      <c r="R41" s="703"/>
      <c r="S41" s="6"/>
      <c r="T41" s="6"/>
      <c r="U41" s="6"/>
      <c r="V41" s="6"/>
      <c r="W41" s="7"/>
    </row>
    <row r="42" spans="1:23" x14ac:dyDescent="0.25">
      <c r="A42" s="18"/>
      <c r="B42" s="5"/>
      <c r="C42" s="703"/>
      <c r="D42" s="703"/>
      <c r="E42" s="703"/>
      <c r="F42" s="703"/>
      <c r="G42" s="703"/>
      <c r="H42" s="703"/>
      <c r="I42" s="703"/>
      <c r="J42" s="703"/>
      <c r="K42" s="703"/>
      <c r="L42" s="703"/>
      <c r="M42" s="703"/>
      <c r="N42" s="703"/>
      <c r="O42" s="703"/>
      <c r="P42" s="703"/>
      <c r="Q42" s="703"/>
      <c r="R42" s="703"/>
      <c r="S42" s="6"/>
      <c r="T42" s="6"/>
      <c r="U42" s="6"/>
      <c r="V42" s="6"/>
      <c r="W42" s="7"/>
    </row>
    <row r="43" spans="1:23" ht="16.5" thickBot="1" x14ac:dyDescent="0.3">
      <c r="A43" s="104" t="s">
        <v>663</v>
      </c>
      <c r="B43" s="105"/>
      <c r="C43" s="705"/>
      <c r="D43" s="705"/>
      <c r="E43" s="705"/>
      <c r="F43" s="705"/>
      <c r="G43" s="705"/>
      <c r="H43" s="705"/>
      <c r="I43" s="705"/>
      <c r="J43" s="705"/>
      <c r="K43" s="705"/>
      <c r="L43" s="705"/>
      <c r="M43" s="705"/>
      <c r="N43" s="705"/>
      <c r="O43" s="705"/>
      <c r="P43" s="705"/>
      <c r="Q43" s="705"/>
      <c r="R43" s="705"/>
      <c r="S43" s="105"/>
      <c r="T43" s="105"/>
      <c r="U43" s="105"/>
      <c r="V43" s="105"/>
      <c r="W43" s="106"/>
    </row>
    <row r="44" spans="1:23" x14ac:dyDescent="0.25">
      <c r="A44" s="102"/>
      <c r="B44" s="102"/>
      <c r="C44" s="706"/>
      <c r="D44" s="706"/>
      <c r="E44" s="706"/>
      <c r="F44" s="706"/>
      <c r="G44" s="706"/>
      <c r="H44" s="706"/>
      <c r="I44" s="706"/>
      <c r="J44" s="706"/>
      <c r="K44" s="706"/>
      <c r="L44" s="706"/>
      <c r="M44" s="706"/>
      <c r="N44" s="706"/>
      <c r="O44" s="706"/>
      <c r="P44" s="706"/>
      <c r="Q44" s="706"/>
      <c r="R44" s="706"/>
      <c r="S44" s="28"/>
      <c r="T44" s="28"/>
      <c r="U44" s="28"/>
      <c r="V44" s="28"/>
      <c r="W44" s="28"/>
    </row>
    <row r="45" spans="1:23" x14ac:dyDescent="0.25">
      <c r="A45" s="102"/>
      <c r="B45" s="103" t="s">
        <v>129</v>
      </c>
      <c r="C45" s="707"/>
      <c r="D45" s="708"/>
      <c r="E45" s="708"/>
      <c r="F45" s="708"/>
      <c r="G45" s="708"/>
      <c r="H45" s="708"/>
      <c r="I45" s="708"/>
      <c r="J45" s="708"/>
      <c r="K45" s="708"/>
      <c r="L45" s="708"/>
      <c r="M45" s="708"/>
      <c r="N45" s="708"/>
      <c r="O45" s="708"/>
      <c r="P45" s="708"/>
      <c r="Q45" s="708"/>
      <c r="R45" s="708"/>
      <c r="S45" s="102"/>
      <c r="T45" s="102"/>
      <c r="U45" s="102"/>
      <c r="V45" s="102"/>
      <c r="W45" s="102"/>
    </row>
    <row r="46" spans="1:23" ht="15.75" customHeight="1" x14ac:dyDescent="0.25">
      <c r="A46" s="102"/>
      <c r="B46" s="945" t="s">
        <v>130</v>
      </c>
      <c r="C46" s="945"/>
      <c r="D46" s="945"/>
      <c r="E46" s="945"/>
      <c r="F46" s="945"/>
      <c r="G46" s="708"/>
      <c r="H46" s="708"/>
      <c r="I46" s="708"/>
      <c r="J46" s="708"/>
      <c r="K46" s="708"/>
      <c r="L46" s="708"/>
      <c r="M46" s="708"/>
      <c r="N46" s="708"/>
      <c r="O46" s="708"/>
      <c r="P46" s="708"/>
      <c r="Q46" s="708"/>
      <c r="R46" s="708"/>
      <c r="S46" s="102"/>
      <c r="T46" s="102"/>
      <c r="U46" s="102"/>
      <c r="V46" s="102"/>
      <c r="W46" s="102"/>
    </row>
    <row r="47" spans="1:23" x14ac:dyDescent="0.25">
      <c r="A47" s="28"/>
      <c r="B47" s="1" t="s">
        <v>131</v>
      </c>
      <c r="I47" s="706"/>
      <c r="J47" s="706"/>
      <c r="K47" s="706"/>
      <c r="L47" s="706"/>
      <c r="M47" s="706"/>
      <c r="N47" s="706"/>
      <c r="O47" s="706"/>
      <c r="P47" s="706"/>
      <c r="Q47" s="706"/>
      <c r="R47" s="706"/>
      <c r="S47" s="28"/>
      <c r="T47" s="28"/>
      <c r="U47" s="28"/>
      <c r="V47" s="28"/>
      <c r="W47" s="28"/>
    </row>
    <row r="48" spans="1:23" x14ac:dyDescent="0.25">
      <c r="A48" s="28"/>
      <c r="I48" s="706"/>
      <c r="J48" s="706"/>
      <c r="K48" s="706"/>
      <c r="L48" s="706"/>
      <c r="M48" s="706"/>
      <c r="N48" s="706"/>
      <c r="O48" s="706"/>
      <c r="P48" s="706"/>
      <c r="Q48" s="706"/>
      <c r="R48" s="706"/>
      <c r="S48" s="28"/>
      <c r="T48" s="28"/>
      <c r="U48" s="28"/>
      <c r="V48" s="28"/>
      <c r="W48" s="28"/>
    </row>
    <row r="49" spans="1:23" ht="15.75" customHeight="1" x14ac:dyDescent="0.25">
      <c r="A49" s="28"/>
      <c r="B49" s="882" t="s">
        <v>132</v>
      </c>
      <c r="C49" s="882"/>
      <c r="D49" s="882"/>
      <c r="E49" s="882"/>
      <c r="F49" s="882"/>
      <c r="G49" s="882"/>
      <c r="H49" s="882"/>
      <c r="I49" s="706"/>
      <c r="J49" s="706"/>
      <c r="K49" s="706"/>
      <c r="L49" s="706"/>
      <c r="M49" s="706"/>
      <c r="N49" s="706"/>
      <c r="O49" s="706"/>
      <c r="P49" s="706"/>
      <c r="Q49" s="706"/>
      <c r="R49" s="706"/>
      <c r="S49" s="28"/>
      <c r="T49" s="28"/>
      <c r="U49" s="28"/>
      <c r="V49" s="28"/>
      <c r="W49" s="28"/>
    </row>
    <row r="50" spans="1:23" x14ac:dyDescent="0.25">
      <c r="A50" s="28"/>
      <c r="B50" s="13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28"/>
      <c r="T50" s="28"/>
      <c r="U50" s="28"/>
      <c r="V50" s="28"/>
      <c r="W50" s="28"/>
    </row>
    <row r="51" spans="1:23" x14ac:dyDescent="0.25">
      <c r="A51" s="28"/>
      <c r="B51" s="28"/>
      <c r="C51" s="706"/>
      <c r="D51" s="706"/>
      <c r="E51" s="706"/>
      <c r="F51" s="706"/>
      <c r="G51" s="706"/>
      <c r="H51" s="706"/>
      <c r="I51" s="706"/>
      <c r="J51" s="706"/>
      <c r="K51" s="706"/>
      <c r="L51" s="706"/>
      <c r="M51" s="706"/>
      <c r="N51" s="706"/>
      <c r="O51" s="706"/>
      <c r="P51" s="706"/>
      <c r="Q51" s="706"/>
      <c r="R51" s="706"/>
      <c r="S51" s="28"/>
      <c r="T51" s="28"/>
      <c r="U51" s="28"/>
      <c r="V51" s="28"/>
      <c r="W51" s="28"/>
    </row>
    <row r="52" spans="1:23" x14ac:dyDescent="0.25">
      <c r="A52" s="14"/>
    </row>
    <row r="53" spans="1:23" x14ac:dyDescent="0.25">
      <c r="A53" s="20"/>
      <c r="C53" s="712"/>
      <c r="G53" s="713"/>
      <c r="H53" s="713"/>
      <c r="I53" s="713"/>
    </row>
    <row r="54" spans="1:23" x14ac:dyDescent="0.25">
      <c r="D54" s="716"/>
      <c r="G54" s="712"/>
      <c r="I54" s="712"/>
      <c r="J54" s="712"/>
      <c r="K54" s="712"/>
      <c r="M54" s="713"/>
      <c r="R54" s="713"/>
      <c r="S54" s="31"/>
      <c r="T54" s="31"/>
      <c r="U54" s="31"/>
      <c r="V54" s="31"/>
      <c r="W54" s="31"/>
    </row>
    <row r="55" spans="1:23" x14ac:dyDescent="0.25">
      <c r="A55" s="17"/>
      <c r="D55" s="717"/>
      <c r="I55" s="717"/>
    </row>
  </sheetData>
  <mergeCells count="22">
    <mergeCell ref="W14:W16"/>
    <mergeCell ref="T15:T16"/>
    <mergeCell ref="L15:M15"/>
    <mergeCell ref="S15:S16"/>
    <mergeCell ref="B49:H49"/>
    <mergeCell ref="D15:E15"/>
    <mergeCell ref="F15:G15"/>
    <mergeCell ref="H15:I15"/>
    <mergeCell ref="B46:F46"/>
    <mergeCell ref="A6:W6"/>
    <mergeCell ref="A14:A16"/>
    <mergeCell ref="B14:B16"/>
    <mergeCell ref="C14:C16"/>
    <mergeCell ref="D14:M14"/>
    <mergeCell ref="E7:S7"/>
    <mergeCell ref="S14:V14"/>
    <mergeCell ref="A40:B40"/>
    <mergeCell ref="J15:K15"/>
    <mergeCell ref="P14:Q15"/>
    <mergeCell ref="R14:R16"/>
    <mergeCell ref="N14:O15"/>
    <mergeCell ref="U15:V15"/>
  </mergeCells>
  <phoneticPr fontId="52" type="noConversion"/>
  <pageMargins left="0.39370078740157483" right="0.19685039370078741" top="0.74803149606299213" bottom="0" header="0.31496062992125984" footer="0.31496062992125984"/>
  <pageSetup paperSize="9" scale="4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AK54"/>
  <sheetViews>
    <sheetView topLeftCell="A4" zoomScaleNormal="70" workbookViewId="0">
      <selection activeCell="AH19" sqref="AH19"/>
    </sheetView>
  </sheetViews>
  <sheetFormatPr defaultRowHeight="15.75" x14ac:dyDescent="0.25"/>
  <cols>
    <col min="1" max="1" width="6.25" style="1" customWidth="1"/>
    <col min="2" max="2" width="36.875" style="1" bestFit="1" customWidth="1"/>
    <col min="3" max="3" width="8.75" style="715" customWidth="1"/>
    <col min="4" max="4" width="6" style="715" customWidth="1"/>
    <col min="5" max="5" width="9" style="728"/>
    <col min="6" max="6" width="10.5" style="728" customWidth="1"/>
    <col min="7" max="7" width="7.5" style="728" customWidth="1"/>
    <col min="8" max="8" width="9" style="715"/>
    <col min="9" max="9" width="6.5" style="715" customWidth="1"/>
    <col min="10" max="10" width="8.625" style="715" customWidth="1"/>
    <col min="11" max="11" width="7.875" style="715" customWidth="1"/>
    <col min="12" max="12" width="7.75" style="715" customWidth="1"/>
    <col min="13" max="16" width="6.5" style="715" customWidth="1"/>
    <col min="17" max="17" width="6.875" style="715" customWidth="1"/>
    <col min="18" max="18" width="9" style="715"/>
    <col min="19" max="19" width="6.125" style="715" customWidth="1"/>
    <col min="20" max="20" width="8.875" style="715" customWidth="1"/>
    <col min="21" max="21" width="7.625" style="715" customWidth="1"/>
    <col min="22" max="22" width="7.75" style="715" customWidth="1"/>
    <col min="23" max="23" width="10.75" style="254" customWidth="1"/>
    <col min="24" max="24" width="12" style="254" customWidth="1"/>
    <col min="25" max="25" width="10.25" style="254" bestFit="1" customWidth="1"/>
    <col min="26" max="26" width="8.75" style="254" bestFit="1" customWidth="1"/>
    <col min="27" max="27" width="7.75" style="254" customWidth="1"/>
    <col min="28" max="28" width="9.125" style="254" customWidth="1"/>
    <col min="29" max="29" width="9.875" style="254" customWidth="1"/>
    <col min="30" max="30" width="7.75" style="254" customWidth="1"/>
    <col min="31" max="31" width="7.625" style="254" customWidth="1"/>
    <col min="32" max="32" width="7.75" style="254" customWidth="1"/>
    <col min="33" max="33" width="7.5" style="254" customWidth="1"/>
    <col min="34" max="34" width="13.5" style="254" customWidth="1"/>
    <col min="35" max="35" width="8.25" style="806" customWidth="1"/>
    <col min="36" max="36" width="9" style="254"/>
    <col min="37" max="16384" width="9" style="1"/>
  </cols>
  <sheetData>
    <row r="1" spans="1:37" x14ac:dyDescent="0.25">
      <c r="AJ1" s="359" t="s">
        <v>381</v>
      </c>
    </row>
    <row r="2" spans="1:37" x14ac:dyDescent="0.25">
      <c r="AJ2" s="359" t="s">
        <v>119</v>
      </c>
    </row>
    <row r="3" spans="1:37" x14ac:dyDescent="0.25">
      <c r="AJ3" s="359" t="s">
        <v>137</v>
      </c>
    </row>
    <row r="6" spans="1:37" ht="33" customHeight="1" x14ac:dyDescent="0.25">
      <c r="A6" s="990" t="s">
        <v>71</v>
      </c>
      <c r="B6" s="990"/>
      <c r="C6" s="990"/>
      <c r="D6" s="990"/>
      <c r="E6" s="990"/>
      <c r="F6" s="990"/>
      <c r="G6" s="990"/>
      <c r="H6" s="990"/>
      <c r="I6" s="990"/>
      <c r="J6" s="990"/>
      <c r="K6" s="990"/>
      <c r="L6" s="990"/>
      <c r="M6" s="990"/>
      <c r="N6" s="990"/>
      <c r="O6" s="990"/>
      <c r="P6" s="990"/>
      <c r="Q6" s="990"/>
      <c r="R6" s="990"/>
      <c r="S6" s="990"/>
      <c r="T6" s="990"/>
      <c r="U6" s="990"/>
      <c r="V6" s="990"/>
      <c r="W6" s="990"/>
      <c r="X6" s="990"/>
      <c r="Y6" s="990"/>
      <c r="Z6" s="990"/>
      <c r="AA6" s="990"/>
      <c r="AB6" s="990"/>
      <c r="AC6" s="990"/>
      <c r="AD6" s="990"/>
      <c r="AE6" s="990"/>
      <c r="AF6" s="990"/>
      <c r="AG6" s="990"/>
      <c r="AH6" s="990"/>
      <c r="AI6" s="990"/>
      <c r="AJ6" s="990"/>
    </row>
    <row r="7" spans="1:37" ht="21.75" customHeight="1" x14ac:dyDescent="0.3">
      <c r="A7" s="346"/>
      <c r="B7" s="346"/>
      <c r="C7" s="346"/>
      <c r="D7" s="346"/>
      <c r="E7" s="346"/>
      <c r="F7" s="346"/>
      <c r="G7" s="346"/>
      <c r="H7" s="812"/>
      <c r="I7" s="812"/>
      <c r="J7" s="812"/>
      <c r="K7" s="812"/>
      <c r="L7" s="812"/>
      <c r="M7" s="812"/>
      <c r="N7" s="812"/>
      <c r="O7" s="812"/>
      <c r="P7" s="812"/>
      <c r="Q7" s="812"/>
      <c r="R7" s="812"/>
      <c r="S7" s="812"/>
      <c r="T7" s="812"/>
      <c r="U7" s="812"/>
      <c r="V7" s="812"/>
      <c r="W7" s="813"/>
      <c r="X7" s="813"/>
      <c r="Y7" s="813"/>
      <c r="Z7" s="346"/>
      <c r="AA7" s="346"/>
      <c r="AB7" s="346"/>
      <c r="AC7" s="346"/>
      <c r="AD7" s="346"/>
      <c r="AE7" s="346"/>
      <c r="AF7" s="346"/>
      <c r="AG7" s="346"/>
      <c r="AH7" s="346"/>
      <c r="AI7" s="346"/>
      <c r="AJ7" s="346"/>
    </row>
    <row r="8" spans="1:37" ht="18.75" x14ac:dyDescent="0.3">
      <c r="A8" s="340"/>
      <c r="B8" s="340"/>
      <c r="C8" s="717"/>
      <c r="D8" s="717"/>
      <c r="E8" s="717"/>
      <c r="F8" s="717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717"/>
      <c r="W8" s="739"/>
      <c r="X8" s="739"/>
      <c r="Y8" s="739"/>
      <c r="Z8" s="739"/>
      <c r="AA8" s="739"/>
      <c r="AB8" s="739"/>
      <c r="AC8" s="739"/>
      <c r="AD8" s="739"/>
      <c r="AE8" s="739"/>
      <c r="AF8" s="739"/>
      <c r="AG8" s="739"/>
      <c r="AH8" s="739"/>
      <c r="AI8" s="807"/>
      <c r="AJ8" s="739"/>
    </row>
    <row r="9" spans="1:37" x14ac:dyDescent="0.25">
      <c r="AJ9" s="359" t="s">
        <v>120</v>
      </c>
    </row>
    <row r="10" spans="1:37" x14ac:dyDescent="0.25">
      <c r="AJ10" s="4" t="s">
        <v>429</v>
      </c>
      <c r="AK10" s="4"/>
    </row>
    <row r="11" spans="1:37" x14ac:dyDescent="0.25">
      <c r="AJ11" s="359" t="s">
        <v>430</v>
      </c>
    </row>
    <row r="12" spans="1:37" ht="31.5" x14ac:dyDescent="0.25">
      <c r="AJ12" s="360" t="s">
        <v>122</v>
      </c>
    </row>
    <row r="13" spans="1:37" x14ac:dyDescent="0.25">
      <c r="AJ13" s="4" t="s">
        <v>65</v>
      </c>
    </row>
    <row r="14" spans="1:37" x14ac:dyDescent="0.25">
      <c r="AJ14" s="359" t="s">
        <v>124</v>
      </c>
    </row>
    <row r="15" spans="1:37" ht="16.5" thickBot="1" x14ac:dyDescent="0.3"/>
    <row r="16" spans="1:37" ht="22.5" customHeight="1" x14ac:dyDescent="0.25">
      <c r="A16" s="971" t="s">
        <v>637</v>
      </c>
      <c r="B16" s="974" t="s">
        <v>320</v>
      </c>
      <c r="C16" s="1037" t="s">
        <v>350</v>
      </c>
      <c r="D16" s="1037"/>
      <c r="E16" s="1037"/>
      <c r="F16" s="1037"/>
      <c r="G16" s="1037"/>
      <c r="H16" s="1037" t="s">
        <v>351</v>
      </c>
      <c r="I16" s="1037"/>
      <c r="J16" s="1037"/>
      <c r="K16" s="1037"/>
      <c r="L16" s="1037"/>
      <c r="M16" s="1037" t="s">
        <v>352</v>
      </c>
      <c r="N16" s="1037"/>
      <c r="O16" s="1037"/>
      <c r="P16" s="1037"/>
      <c r="Q16" s="1037"/>
      <c r="R16" s="1037" t="s">
        <v>353</v>
      </c>
      <c r="S16" s="1037"/>
      <c r="T16" s="1037"/>
      <c r="U16" s="1037"/>
      <c r="V16" s="1037"/>
      <c r="W16" s="1035" t="s">
        <v>322</v>
      </c>
      <c r="X16" s="1035"/>
      <c r="Y16" s="1035"/>
      <c r="Z16" s="1035"/>
      <c r="AA16" s="1035"/>
      <c r="AB16" s="1035"/>
      <c r="AC16" s="1035"/>
      <c r="AD16" s="1035"/>
      <c r="AE16" s="1035"/>
      <c r="AF16" s="1035"/>
      <c r="AG16" s="1035"/>
      <c r="AH16" s="1035"/>
      <c r="AI16" s="1035"/>
      <c r="AJ16" s="1036"/>
    </row>
    <row r="17" spans="1:36" ht="27.75" customHeight="1" x14ac:dyDescent="0.25">
      <c r="A17" s="972"/>
      <c r="B17" s="975"/>
      <c r="C17" s="1038"/>
      <c r="D17" s="1038"/>
      <c r="E17" s="1038"/>
      <c r="F17" s="1038"/>
      <c r="G17" s="1038"/>
      <c r="H17" s="1038"/>
      <c r="I17" s="1038"/>
      <c r="J17" s="1038"/>
      <c r="K17" s="1038"/>
      <c r="L17" s="1038"/>
      <c r="M17" s="1038"/>
      <c r="N17" s="1038"/>
      <c r="O17" s="1038"/>
      <c r="P17" s="1038"/>
      <c r="Q17" s="1038"/>
      <c r="R17" s="1038"/>
      <c r="S17" s="1038"/>
      <c r="T17" s="1038"/>
      <c r="U17" s="1038"/>
      <c r="V17" s="1038"/>
      <c r="W17" s="969" t="s">
        <v>498</v>
      </c>
      <c r="X17" s="969"/>
      <c r="Y17" s="969"/>
      <c r="Z17" s="969"/>
      <c r="AA17" s="1033" t="s">
        <v>323</v>
      </c>
      <c r="AB17" s="1033"/>
      <c r="AC17" s="1033"/>
      <c r="AD17" s="1033"/>
      <c r="AE17" s="1033" t="s">
        <v>324</v>
      </c>
      <c r="AF17" s="1033"/>
      <c r="AG17" s="1033"/>
      <c r="AH17" s="1033"/>
      <c r="AI17" s="1033"/>
      <c r="AJ17" s="924" t="s">
        <v>500</v>
      </c>
    </row>
    <row r="18" spans="1:36" ht="79.5" customHeight="1" x14ac:dyDescent="0.25">
      <c r="A18" s="973"/>
      <c r="B18" s="976"/>
      <c r="C18" s="703" t="s">
        <v>333</v>
      </c>
      <c r="D18" s="703" t="s">
        <v>334</v>
      </c>
      <c r="E18" s="703" t="s">
        <v>335</v>
      </c>
      <c r="F18" s="703" t="s">
        <v>336</v>
      </c>
      <c r="G18" s="703" t="s">
        <v>337</v>
      </c>
      <c r="H18" s="703" t="s">
        <v>333</v>
      </c>
      <c r="I18" s="703" t="s">
        <v>334</v>
      </c>
      <c r="J18" s="703" t="s">
        <v>335</v>
      </c>
      <c r="K18" s="703" t="s">
        <v>336</v>
      </c>
      <c r="L18" s="703" t="s">
        <v>337</v>
      </c>
      <c r="M18" s="703" t="s">
        <v>333</v>
      </c>
      <c r="N18" s="703" t="s">
        <v>334</v>
      </c>
      <c r="O18" s="703" t="s">
        <v>335</v>
      </c>
      <c r="P18" s="703" t="s">
        <v>336</v>
      </c>
      <c r="Q18" s="703" t="s">
        <v>337</v>
      </c>
      <c r="R18" s="703" t="s">
        <v>333</v>
      </c>
      <c r="S18" s="703" t="s">
        <v>334</v>
      </c>
      <c r="T18" s="703" t="s">
        <v>335</v>
      </c>
      <c r="U18" s="703" t="s">
        <v>336</v>
      </c>
      <c r="V18" s="703" t="s">
        <v>337</v>
      </c>
      <c r="W18" s="350" t="s">
        <v>325</v>
      </c>
      <c r="X18" s="740" t="s">
        <v>502</v>
      </c>
      <c r="Y18" s="6" t="s">
        <v>499</v>
      </c>
      <c r="Z18" s="6" t="s">
        <v>504</v>
      </c>
      <c r="AA18" s="355" t="s">
        <v>325</v>
      </c>
      <c r="AB18" s="745" t="s">
        <v>326</v>
      </c>
      <c r="AC18" s="745" t="s">
        <v>327</v>
      </c>
      <c r="AD18" s="745" t="s">
        <v>328</v>
      </c>
      <c r="AE18" s="355" t="s">
        <v>329</v>
      </c>
      <c r="AF18" s="745" t="s">
        <v>326</v>
      </c>
      <c r="AG18" s="355" t="s">
        <v>330</v>
      </c>
      <c r="AH18" s="355" t="s">
        <v>331</v>
      </c>
      <c r="AI18" s="808" t="s">
        <v>332</v>
      </c>
      <c r="AJ18" s="1034"/>
    </row>
    <row r="19" spans="1:36" s="16" customFormat="1" ht="21" customHeight="1" x14ac:dyDescent="0.25">
      <c r="A19" s="27"/>
      <c r="B19" s="25" t="s">
        <v>661</v>
      </c>
      <c r="C19" s="702">
        <f>C20+C31</f>
        <v>0.42900199999999999</v>
      </c>
      <c r="D19" s="702"/>
      <c r="E19" s="702">
        <f>E20+E31</f>
        <v>0.42900199999999999</v>
      </c>
      <c r="F19" s="702"/>
      <c r="G19" s="702"/>
      <c r="H19" s="702">
        <f>H20+H31</f>
        <v>0.18279999999999999</v>
      </c>
      <c r="I19" s="702"/>
      <c r="J19" s="702">
        <f>J20+J31</f>
        <v>0.18279999999999999</v>
      </c>
      <c r="K19" s="702"/>
      <c r="L19" s="702"/>
      <c r="M19" s="702"/>
      <c r="N19" s="702"/>
      <c r="O19" s="702"/>
      <c r="P19" s="702"/>
      <c r="Q19" s="702"/>
      <c r="R19" s="702">
        <f>R20+R31</f>
        <v>0.18279999999999999</v>
      </c>
      <c r="S19" s="702"/>
      <c r="T19" s="702">
        <f>T20+T31</f>
        <v>0.18279999999999999</v>
      </c>
      <c r="U19" s="702"/>
      <c r="V19" s="702"/>
      <c r="W19" s="698"/>
      <c r="X19" s="742"/>
      <c r="Y19" s="25"/>
      <c r="Z19" s="25"/>
      <c r="AA19" s="738"/>
      <c r="AB19" s="351"/>
      <c r="AC19" s="351"/>
      <c r="AD19" s="351"/>
      <c r="AE19" s="738"/>
      <c r="AF19" s="351"/>
      <c r="AG19" s="738"/>
      <c r="AH19" s="738"/>
      <c r="AI19" s="809"/>
      <c r="AJ19" s="352"/>
    </row>
    <row r="20" spans="1:36" ht="31.5" x14ac:dyDescent="0.25">
      <c r="A20" s="718">
        <v>1</v>
      </c>
      <c r="B20" s="719" t="s">
        <v>759</v>
      </c>
      <c r="C20" s="720">
        <f>C21+C25+C27+C29</f>
        <v>0.42900199999999999</v>
      </c>
      <c r="D20" s="720"/>
      <c r="E20" s="720">
        <f>E21+E25+E27+E29</f>
        <v>0.42900199999999999</v>
      </c>
      <c r="F20" s="720"/>
      <c r="G20" s="720"/>
      <c r="H20" s="720">
        <f>H21+H25+H27+H29</f>
        <v>0</v>
      </c>
      <c r="I20" s="735"/>
      <c r="J20" s="720">
        <f>J21+J25+J27+J29</f>
        <v>0</v>
      </c>
      <c r="K20" s="735"/>
      <c r="L20" s="735"/>
      <c r="M20" s="735"/>
      <c r="N20" s="735"/>
      <c r="O20" s="735"/>
      <c r="P20" s="735"/>
      <c r="Q20" s="735"/>
      <c r="R20" s="720">
        <f>R21+R25+R27+R29</f>
        <v>0</v>
      </c>
      <c r="S20" s="735"/>
      <c r="T20" s="720">
        <f>T21+T25+T27+T29</f>
        <v>0</v>
      </c>
      <c r="U20" s="735"/>
      <c r="V20" s="735"/>
      <c r="W20" s="743"/>
      <c r="X20" s="743"/>
      <c r="Y20" s="743"/>
      <c r="Z20" s="743"/>
      <c r="AA20" s="743"/>
      <c r="AB20" s="743"/>
      <c r="AC20" s="743"/>
      <c r="AD20" s="743"/>
      <c r="AE20" s="743"/>
      <c r="AF20" s="743"/>
      <c r="AG20" s="743"/>
      <c r="AH20" s="743"/>
      <c r="AI20" s="810"/>
      <c r="AJ20" s="744"/>
    </row>
    <row r="21" spans="1:36" ht="31.5" x14ac:dyDescent="0.25">
      <c r="A21" s="125" t="s">
        <v>624</v>
      </c>
      <c r="B21" s="25" t="s">
        <v>756</v>
      </c>
      <c r="C21" s="702">
        <f>SUM(C22:C24)</f>
        <v>0.42900199999999999</v>
      </c>
      <c r="D21" s="702"/>
      <c r="E21" s="702">
        <f>SUM(E22:E24)</f>
        <v>0.42900199999999999</v>
      </c>
      <c r="F21" s="702"/>
      <c r="G21" s="702"/>
      <c r="H21" s="702">
        <f>SUM(H22:H24)</f>
        <v>0</v>
      </c>
      <c r="I21" s="729"/>
      <c r="J21" s="702">
        <f>SUM(J22:J24)</f>
        <v>0</v>
      </c>
      <c r="K21" s="729"/>
      <c r="L21" s="729"/>
      <c r="M21" s="729"/>
      <c r="N21" s="729"/>
      <c r="O21" s="729"/>
      <c r="P21" s="729"/>
      <c r="Q21" s="729"/>
      <c r="R21" s="702">
        <f>SUM(R22:R24)</f>
        <v>0</v>
      </c>
      <c r="S21" s="729"/>
      <c r="T21" s="702">
        <f>SUM(T22:T24)</f>
        <v>0</v>
      </c>
      <c r="U21" s="729"/>
      <c r="V21" s="729"/>
      <c r="W21" s="741"/>
      <c r="X21" s="741"/>
      <c r="Y21" s="741"/>
      <c r="Z21" s="741"/>
      <c r="AA21" s="741"/>
      <c r="AB21" s="741"/>
      <c r="AC21" s="741"/>
      <c r="AD21" s="741"/>
      <c r="AE21" s="741"/>
      <c r="AF21" s="741"/>
      <c r="AG21" s="741"/>
      <c r="AH21" s="741"/>
      <c r="AI21" s="787"/>
      <c r="AJ21" s="737"/>
    </row>
    <row r="22" spans="1:36" ht="31.5" x14ac:dyDescent="0.25">
      <c r="A22" s="6">
        <v>1</v>
      </c>
      <c r="B22" s="5" t="s">
        <v>584</v>
      </c>
      <c r="C22" s="703">
        <v>0.14538300000000001</v>
      </c>
      <c r="D22" s="703"/>
      <c r="E22" s="703">
        <v>0.14538300000000001</v>
      </c>
      <c r="F22" s="703"/>
      <c r="G22" s="703"/>
      <c r="H22" s="703">
        <v>0</v>
      </c>
      <c r="I22" s="734"/>
      <c r="J22" s="703">
        <v>0</v>
      </c>
      <c r="K22" s="734"/>
      <c r="L22" s="734"/>
      <c r="M22" s="734"/>
      <c r="N22" s="734"/>
      <c r="O22" s="734"/>
      <c r="P22" s="734"/>
      <c r="Q22" s="734"/>
      <c r="R22" s="734">
        <v>0</v>
      </c>
      <c r="S22" s="734"/>
      <c r="T22" s="734">
        <v>0</v>
      </c>
      <c r="U22" s="729"/>
      <c r="V22" s="729"/>
      <c r="W22" s="741"/>
      <c r="X22" s="741"/>
      <c r="Y22" s="741"/>
      <c r="Z22" s="741"/>
      <c r="AA22" s="741"/>
      <c r="AB22" s="741"/>
      <c r="AC22" s="741"/>
      <c r="AD22" s="741"/>
      <c r="AE22" s="741"/>
      <c r="AF22" s="741"/>
      <c r="AG22" s="741"/>
      <c r="AH22" s="741"/>
      <c r="AI22" s="787"/>
      <c r="AJ22" s="737"/>
    </row>
    <row r="23" spans="1:36" ht="39" customHeight="1" x14ac:dyDescent="0.25">
      <c r="A23" s="6">
        <v>2</v>
      </c>
      <c r="B23" s="5" t="s">
        <v>592</v>
      </c>
      <c r="C23" s="703">
        <v>0.28361900000000001</v>
      </c>
      <c r="D23" s="703"/>
      <c r="E23" s="703">
        <v>0.28361900000000001</v>
      </c>
      <c r="F23" s="703"/>
      <c r="G23" s="703"/>
      <c r="H23" s="703">
        <v>0</v>
      </c>
      <c r="I23" s="734"/>
      <c r="J23" s="703">
        <v>0</v>
      </c>
      <c r="K23" s="734"/>
      <c r="L23" s="734"/>
      <c r="M23" s="734"/>
      <c r="N23" s="734"/>
      <c r="O23" s="734"/>
      <c r="P23" s="734"/>
      <c r="Q23" s="734"/>
      <c r="R23" s="734">
        <v>0</v>
      </c>
      <c r="S23" s="734"/>
      <c r="T23" s="734">
        <v>0</v>
      </c>
      <c r="U23" s="729"/>
      <c r="V23" s="729"/>
      <c r="W23" s="741"/>
      <c r="X23" s="741"/>
      <c r="Y23" s="741"/>
      <c r="Z23" s="741"/>
      <c r="AA23" s="741"/>
      <c r="AB23" s="741"/>
      <c r="AC23" s="741"/>
      <c r="AD23" s="741"/>
      <c r="AE23" s="741"/>
      <c r="AF23" s="741"/>
      <c r="AG23" s="745"/>
      <c r="AH23" s="741"/>
      <c r="AI23" s="787"/>
      <c r="AJ23" s="737"/>
    </row>
    <row r="24" spans="1:36" x14ac:dyDescent="0.25">
      <c r="A24" s="18" t="s">
        <v>663</v>
      </c>
      <c r="B24" s="5" t="s">
        <v>663</v>
      </c>
      <c r="C24" s="703"/>
      <c r="D24" s="703"/>
      <c r="E24" s="703"/>
      <c r="F24" s="703"/>
      <c r="G24" s="703"/>
      <c r="H24" s="729"/>
      <c r="I24" s="729"/>
      <c r="J24" s="729"/>
      <c r="K24" s="729"/>
      <c r="L24" s="729"/>
      <c r="M24" s="729"/>
      <c r="N24" s="729"/>
      <c r="O24" s="729"/>
      <c r="P24" s="729"/>
      <c r="Q24" s="729"/>
      <c r="R24" s="729"/>
      <c r="S24" s="729"/>
      <c r="T24" s="729"/>
      <c r="U24" s="729"/>
      <c r="V24" s="729"/>
      <c r="W24" s="741"/>
      <c r="X24" s="741"/>
      <c r="Y24" s="741"/>
      <c r="Z24" s="741"/>
      <c r="AA24" s="741"/>
      <c r="AB24" s="741"/>
      <c r="AC24" s="741"/>
      <c r="AD24" s="741"/>
      <c r="AE24" s="741"/>
      <c r="AF24" s="741"/>
      <c r="AG24" s="741"/>
      <c r="AH24" s="741"/>
      <c r="AI24" s="787"/>
      <c r="AJ24" s="737"/>
    </row>
    <row r="25" spans="1:36" ht="31.5" x14ac:dyDescent="0.25">
      <c r="A25" s="27" t="s">
        <v>625</v>
      </c>
      <c r="B25" s="25" t="s">
        <v>90</v>
      </c>
      <c r="C25" s="702">
        <f>SUM(C26:C26)</f>
        <v>0</v>
      </c>
      <c r="D25" s="703"/>
      <c r="E25" s="702">
        <f>SUM(E26:E26)</f>
        <v>0</v>
      </c>
      <c r="F25" s="703"/>
      <c r="G25" s="703"/>
      <c r="H25" s="702">
        <f>SUM(H26:H26)</f>
        <v>0</v>
      </c>
      <c r="I25" s="729"/>
      <c r="J25" s="702">
        <f>SUM(J26:J26)</f>
        <v>0</v>
      </c>
      <c r="K25" s="729"/>
      <c r="L25" s="729"/>
      <c r="M25" s="729"/>
      <c r="N25" s="729"/>
      <c r="O25" s="729"/>
      <c r="P25" s="729"/>
      <c r="Q25" s="729"/>
      <c r="R25" s="702">
        <f>SUM(R26:R26)</f>
        <v>0</v>
      </c>
      <c r="S25" s="729"/>
      <c r="T25" s="702">
        <f>SUM(T26:T26)</f>
        <v>0</v>
      </c>
      <c r="U25" s="729"/>
      <c r="V25" s="729"/>
      <c r="W25" s="741"/>
      <c r="X25" s="741"/>
      <c r="Y25" s="741"/>
      <c r="Z25" s="741"/>
      <c r="AA25" s="741"/>
      <c r="AB25" s="741"/>
      <c r="AC25" s="741"/>
      <c r="AD25" s="741"/>
      <c r="AE25" s="741"/>
      <c r="AF25" s="741"/>
      <c r="AG25" s="741"/>
      <c r="AH25" s="741"/>
      <c r="AI25" s="787"/>
      <c r="AJ25" s="737"/>
    </row>
    <row r="26" spans="1:36" x14ac:dyDescent="0.25">
      <c r="A26" s="18"/>
      <c r="B26" s="5"/>
      <c r="C26" s="703"/>
      <c r="D26" s="703"/>
      <c r="E26" s="703"/>
      <c r="F26" s="703"/>
      <c r="G26" s="703"/>
      <c r="H26" s="729"/>
      <c r="I26" s="729"/>
      <c r="J26" s="729"/>
      <c r="K26" s="729"/>
      <c r="L26" s="729"/>
      <c r="M26" s="729"/>
      <c r="N26" s="729"/>
      <c r="O26" s="729"/>
      <c r="P26" s="729"/>
      <c r="Q26" s="729"/>
      <c r="R26" s="729"/>
      <c r="S26" s="729"/>
      <c r="T26" s="729"/>
      <c r="U26" s="729"/>
      <c r="V26" s="729"/>
      <c r="W26" s="741"/>
      <c r="X26" s="741"/>
      <c r="Y26" s="741"/>
      <c r="Z26" s="741"/>
      <c r="AA26" s="741"/>
      <c r="AB26" s="741"/>
      <c r="AC26" s="741"/>
      <c r="AD26" s="741"/>
      <c r="AE26" s="741"/>
      <c r="AF26" s="741"/>
      <c r="AG26" s="741"/>
      <c r="AH26" s="741"/>
      <c r="AI26" s="787"/>
      <c r="AJ26" s="737"/>
    </row>
    <row r="27" spans="1:36" ht="31.5" x14ac:dyDescent="0.25">
      <c r="A27" s="27" t="s">
        <v>636</v>
      </c>
      <c r="B27" s="25" t="s">
        <v>757</v>
      </c>
      <c r="C27" s="702">
        <f>SUM(C28:C28)</f>
        <v>0</v>
      </c>
      <c r="D27" s="703"/>
      <c r="E27" s="702">
        <f>SUM(E28:E28)</f>
        <v>0</v>
      </c>
      <c r="F27" s="703"/>
      <c r="G27" s="703"/>
      <c r="H27" s="702">
        <f>SUM(H28:H28)</f>
        <v>0</v>
      </c>
      <c r="I27" s="729"/>
      <c r="J27" s="702">
        <f>SUM(J28:J28)</f>
        <v>0</v>
      </c>
      <c r="K27" s="729"/>
      <c r="L27" s="729"/>
      <c r="M27" s="729"/>
      <c r="N27" s="729"/>
      <c r="O27" s="729"/>
      <c r="P27" s="729"/>
      <c r="Q27" s="729"/>
      <c r="R27" s="702">
        <f>SUM(R28:R28)</f>
        <v>0</v>
      </c>
      <c r="S27" s="729"/>
      <c r="T27" s="702">
        <f>SUM(T28:T28)</f>
        <v>0</v>
      </c>
      <c r="U27" s="729"/>
      <c r="V27" s="729"/>
      <c r="W27" s="741"/>
      <c r="X27" s="741"/>
      <c r="Y27" s="741"/>
      <c r="Z27" s="741"/>
      <c r="AA27" s="741"/>
      <c r="AB27" s="741"/>
      <c r="AC27" s="741"/>
      <c r="AD27" s="741"/>
      <c r="AE27" s="741"/>
      <c r="AF27" s="741"/>
      <c r="AG27" s="741"/>
      <c r="AH27" s="741"/>
      <c r="AI27" s="787"/>
      <c r="AJ27" s="737"/>
    </row>
    <row r="28" spans="1:36" x14ac:dyDescent="0.25">
      <c r="A28" s="18"/>
      <c r="B28" s="5"/>
      <c r="C28" s="703"/>
      <c r="D28" s="703"/>
      <c r="E28" s="703"/>
      <c r="F28" s="703"/>
      <c r="G28" s="703"/>
      <c r="H28" s="729"/>
      <c r="I28" s="729"/>
      <c r="J28" s="729"/>
      <c r="K28" s="729"/>
      <c r="L28" s="729"/>
      <c r="M28" s="729"/>
      <c r="N28" s="729"/>
      <c r="O28" s="729"/>
      <c r="P28" s="729"/>
      <c r="Q28" s="729"/>
      <c r="R28" s="729"/>
      <c r="S28" s="729"/>
      <c r="T28" s="729"/>
      <c r="U28" s="729"/>
      <c r="V28" s="729"/>
      <c r="W28" s="741"/>
      <c r="X28" s="741"/>
      <c r="Y28" s="741"/>
      <c r="Z28" s="741"/>
      <c r="AA28" s="741"/>
      <c r="AB28" s="741"/>
      <c r="AC28" s="741"/>
      <c r="AD28" s="741"/>
      <c r="AE28" s="741"/>
      <c r="AF28" s="741"/>
      <c r="AG28" s="741"/>
      <c r="AH28" s="741"/>
      <c r="AI28" s="787"/>
      <c r="AJ28" s="737"/>
    </row>
    <row r="29" spans="1:36" ht="47.25" x14ac:dyDescent="0.25">
      <c r="A29" s="27" t="s">
        <v>653</v>
      </c>
      <c r="B29" s="25" t="s">
        <v>758</v>
      </c>
      <c r="C29" s="702">
        <f>SUM(C30:C30)</f>
        <v>0</v>
      </c>
      <c r="D29" s="703"/>
      <c r="E29" s="702">
        <f>SUM(E30:E30)</f>
        <v>0</v>
      </c>
      <c r="F29" s="703"/>
      <c r="G29" s="703"/>
      <c r="H29" s="702">
        <f>SUM(H30:H30)</f>
        <v>0</v>
      </c>
      <c r="I29" s="729"/>
      <c r="J29" s="702">
        <f>SUM(J30:J30)</f>
        <v>0</v>
      </c>
      <c r="K29" s="729"/>
      <c r="L29" s="729"/>
      <c r="M29" s="729"/>
      <c r="N29" s="729"/>
      <c r="O29" s="729"/>
      <c r="P29" s="729"/>
      <c r="Q29" s="729"/>
      <c r="R29" s="702">
        <f>SUM(R30:R30)</f>
        <v>0</v>
      </c>
      <c r="S29" s="729"/>
      <c r="T29" s="702">
        <f>SUM(T30:T30)</f>
        <v>0</v>
      </c>
      <c r="U29" s="729"/>
      <c r="V29" s="729"/>
      <c r="W29" s="741"/>
      <c r="X29" s="741"/>
      <c r="Y29" s="741"/>
      <c r="Z29" s="741"/>
      <c r="AA29" s="741"/>
      <c r="AB29" s="741"/>
      <c r="AC29" s="741"/>
      <c r="AD29" s="741"/>
      <c r="AE29" s="741"/>
      <c r="AF29" s="741"/>
      <c r="AG29" s="741"/>
      <c r="AH29" s="741"/>
      <c r="AI29" s="787"/>
      <c r="AJ29" s="737"/>
    </row>
    <row r="30" spans="1:36" x14ac:dyDescent="0.25">
      <c r="A30" s="18"/>
      <c r="B30" s="5"/>
      <c r="C30" s="703"/>
      <c r="D30" s="703"/>
      <c r="E30" s="703"/>
      <c r="F30" s="703"/>
      <c r="G30" s="703"/>
      <c r="H30" s="729"/>
      <c r="I30" s="729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41"/>
      <c r="X30" s="741"/>
      <c r="Y30" s="741"/>
      <c r="Z30" s="741"/>
      <c r="AA30" s="741"/>
      <c r="AB30" s="741"/>
      <c r="AC30" s="741"/>
      <c r="AD30" s="741"/>
      <c r="AE30" s="741"/>
      <c r="AF30" s="741"/>
      <c r="AG30" s="741"/>
      <c r="AH30" s="741"/>
      <c r="AI30" s="787"/>
      <c r="AJ30" s="737"/>
    </row>
    <row r="31" spans="1:36" x14ac:dyDescent="0.25">
      <c r="A31" s="718" t="s">
        <v>626</v>
      </c>
      <c r="B31" s="719" t="s">
        <v>675</v>
      </c>
      <c r="C31" s="720">
        <f>C32+C35</f>
        <v>0</v>
      </c>
      <c r="D31" s="720"/>
      <c r="E31" s="720">
        <f>E32+E35</f>
        <v>0</v>
      </c>
      <c r="F31" s="720"/>
      <c r="G31" s="720"/>
      <c r="H31" s="720">
        <f>H32+H35</f>
        <v>0.18279999999999999</v>
      </c>
      <c r="I31" s="735"/>
      <c r="J31" s="720">
        <f>J32+J35</f>
        <v>0.18279999999999999</v>
      </c>
      <c r="K31" s="735"/>
      <c r="L31" s="735"/>
      <c r="M31" s="735"/>
      <c r="N31" s="735"/>
      <c r="O31" s="735"/>
      <c r="P31" s="735"/>
      <c r="Q31" s="735"/>
      <c r="R31" s="720">
        <f>R32+R35</f>
        <v>0.18279999999999999</v>
      </c>
      <c r="S31" s="735"/>
      <c r="T31" s="720">
        <f>T32+T35</f>
        <v>0.18279999999999999</v>
      </c>
      <c r="U31" s="735"/>
      <c r="V31" s="735"/>
      <c r="W31" s="743"/>
      <c r="X31" s="743"/>
      <c r="Y31" s="743"/>
      <c r="Z31" s="743"/>
      <c r="AA31" s="743"/>
      <c r="AB31" s="743"/>
      <c r="AC31" s="743"/>
      <c r="AD31" s="743"/>
      <c r="AE31" s="743"/>
      <c r="AF31" s="743"/>
      <c r="AG31" s="743"/>
      <c r="AH31" s="743"/>
      <c r="AI31" s="810"/>
      <c r="AJ31" s="744"/>
    </row>
    <row r="32" spans="1:36" ht="31.5" x14ac:dyDescent="0.25">
      <c r="A32" s="125" t="s">
        <v>627</v>
      </c>
      <c r="B32" s="25" t="s">
        <v>756</v>
      </c>
      <c r="C32" s="702">
        <f>SUM(C33:C34)</f>
        <v>0</v>
      </c>
      <c r="D32" s="702"/>
      <c r="E32" s="702">
        <f>SUM(E33:E34)</f>
        <v>0</v>
      </c>
      <c r="F32" s="702"/>
      <c r="G32" s="702"/>
      <c r="H32" s="702">
        <f>SUM(H33:H34)</f>
        <v>0</v>
      </c>
      <c r="I32" s="729"/>
      <c r="J32" s="702">
        <f>SUM(J33:J34)</f>
        <v>0</v>
      </c>
      <c r="K32" s="729"/>
      <c r="L32" s="729"/>
      <c r="M32" s="729"/>
      <c r="N32" s="729"/>
      <c r="O32" s="729"/>
      <c r="P32" s="729"/>
      <c r="Q32" s="729"/>
      <c r="R32" s="702">
        <f>SUM(R33:R34)</f>
        <v>0</v>
      </c>
      <c r="S32" s="729"/>
      <c r="T32" s="702">
        <f>SUM(T33:T34)</f>
        <v>0</v>
      </c>
      <c r="U32" s="729"/>
      <c r="V32" s="729"/>
      <c r="W32" s="741"/>
      <c r="X32" s="741"/>
      <c r="Y32" s="741"/>
      <c r="Z32" s="741"/>
      <c r="AA32" s="741"/>
      <c r="AB32" s="741"/>
      <c r="AC32" s="741"/>
      <c r="AD32" s="741"/>
      <c r="AE32" s="741"/>
      <c r="AF32" s="741"/>
      <c r="AG32" s="741"/>
      <c r="AH32" s="741"/>
      <c r="AI32" s="787"/>
      <c r="AJ32" s="737"/>
    </row>
    <row r="33" spans="1:36" s="17" customFormat="1" x14ac:dyDescent="0.25">
      <c r="A33" s="18"/>
      <c r="B33" s="5"/>
      <c r="C33" s="703"/>
      <c r="D33" s="703"/>
      <c r="E33" s="703"/>
      <c r="F33" s="703"/>
      <c r="G33" s="703"/>
      <c r="H33" s="746"/>
      <c r="I33" s="747"/>
      <c r="J33" s="746"/>
      <c r="K33" s="747"/>
      <c r="L33" s="747"/>
      <c r="M33" s="747"/>
      <c r="N33" s="747"/>
      <c r="O33" s="747"/>
      <c r="P33" s="747"/>
      <c r="Q33" s="747"/>
      <c r="R33" s="746"/>
      <c r="S33" s="747"/>
      <c r="T33" s="746"/>
      <c r="U33" s="747"/>
      <c r="V33" s="747"/>
      <c r="W33" s="748"/>
      <c r="X33" s="748"/>
      <c r="Y33" s="748"/>
      <c r="Z33" s="748"/>
      <c r="AA33" s="748"/>
      <c r="AB33" s="748"/>
      <c r="AC33" s="748"/>
      <c r="AD33" s="748"/>
      <c r="AE33" s="748"/>
      <c r="AF33" s="748"/>
      <c r="AG33" s="748"/>
      <c r="AH33" s="750"/>
      <c r="AI33" s="751"/>
      <c r="AJ33" s="749"/>
    </row>
    <row r="34" spans="1:36" x14ac:dyDescent="0.25">
      <c r="A34" s="18"/>
      <c r="B34" s="5"/>
      <c r="C34" s="703"/>
      <c r="D34" s="703"/>
      <c r="E34" s="703"/>
      <c r="F34" s="703"/>
      <c r="G34" s="703"/>
      <c r="H34" s="729"/>
      <c r="I34" s="729"/>
      <c r="J34" s="729"/>
      <c r="K34" s="729"/>
      <c r="L34" s="729"/>
      <c r="M34" s="729"/>
      <c r="N34" s="729"/>
      <c r="O34" s="729"/>
      <c r="P34" s="729"/>
      <c r="Q34" s="729"/>
      <c r="R34" s="729"/>
      <c r="S34" s="729"/>
      <c r="T34" s="729"/>
      <c r="U34" s="729"/>
      <c r="V34" s="729"/>
      <c r="W34" s="741"/>
      <c r="X34" s="741"/>
      <c r="Y34" s="741"/>
      <c r="Z34" s="741"/>
      <c r="AA34" s="741"/>
      <c r="AB34" s="741"/>
      <c r="AC34" s="741"/>
      <c r="AD34" s="741"/>
      <c r="AE34" s="741"/>
      <c r="AF34" s="741"/>
      <c r="AG34" s="741"/>
      <c r="AH34" s="741"/>
      <c r="AI34" s="787"/>
      <c r="AJ34" s="737"/>
    </row>
    <row r="35" spans="1:36" x14ac:dyDescent="0.25">
      <c r="A35" s="125" t="s">
        <v>628</v>
      </c>
      <c r="B35" s="257" t="s">
        <v>125</v>
      </c>
      <c r="C35" s="702">
        <f>SUM(C36:C41)</f>
        <v>0</v>
      </c>
      <c r="D35" s="703"/>
      <c r="E35" s="702">
        <f>SUM(E36:E41)</f>
        <v>0</v>
      </c>
      <c r="F35" s="703"/>
      <c r="G35" s="703"/>
      <c r="H35" s="702">
        <f>SUM(H36:H41)</f>
        <v>0.18279999999999999</v>
      </c>
      <c r="I35" s="729"/>
      <c r="J35" s="702">
        <f>SUM(J36:J41)</f>
        <v>0.18279999999999999</v>
      </c>
      <c r="K35" s="729"/>
      <c r="L35" s="729"/>
      <c r="M35" s="729"/>
      <c r="N35" s="729"/>
      <c r="O35" s="729"/>
      <c r="P35" s="729"/>
      <c r="Q35" s="729"/>
      <c r="R35" s="702">
        <f>SUM(R36:R41)</f>
        <v>0.18279999999999999</v>
      </c>
      <c r="S35" s="729"/>
      <c r="T35" s="702">
        <f>SUM(T36:T41)</f>
        <v>0.18279999999999999</v>
      </c>
      <c r="U35" s="729"/>
      <c r="V35" s="729"/>
      <c r="W35" s="741"/>
      <c r="X35" s="741"/>
      <c r="Y35" s="741"/>
      <c r="Z35" s="741"/>
      <c r="AA35" s="741"/>
      <c r="AB35" s="741"/>
      <c r="AC35" s="741"/>
      <c r="AD35" s="741"/>
      <c r="AE35" s="741"/>
      <c r="AF35" s="741"/>
      <c r="AG35" s="741"/>
      <c r="AH35" s="741"/>
      <c r="AI35" s="787"/>
      <c r="AJ35" s="737"/>
    </row>
    <row r="36" spans="1:36" ht="30" customHeight="1" x14ac:dyDescent="0.25">
      <c r="A36" s="6">
        <v>1</v>
      </c>
      <c r="B36" s="784" t="s">
        <v>161</v>
      </c>
      <c r="C36" s="703">
        <v>0</v>
      </c>
      <c r="D36" s="703"/>
      <c r="E36" s="703">
        <v>0</v>
      </c>
      <c r="F36" s="703"/>
      <c r="G36" s="703"/>
      <c r="H36" s="703">
        <v>2.0199999999999999E-2</v>
      </c>
      <c r="I36" s="729"/>
      <c r="J36" s="703">
        <v>2.0199999999999999E-2</v>
      </c>
      <c r="K36" s="729"/>
      <c r="L36" s="729"/>
      <c r="M36" s="729"/>
      <c r="N36" s="729"/>
      <c r="O36" s="729"/>
      <c r="P36" s="729"/>
      <c r="Q36" s="729"/>
      <c r="R36" s="703">
        <v>2.0199999999999999E-2</v>
      </c>
      <c r="S36" s="729"/>
      <c r="T36" s="703">
        <v>2.0199999999999999E-2</v>
      </c>
      <c r="U36" s="729"/>
      <c r="V36" s="729"/>
      <c r="W36" s="741"/>
      <c r="X36" s="741"/>
      <c r="Y36" s="741"/>
      <c r="Z36" s="741"/>
      <c r="AA36" s="741"/>
      <c r="AB36" s="741"/>
      <c r="AC36" s="741"/>
      <c r="AD36" s="741"/>
      <c r="AE36" s="741">
        <v>2017</v>
      </c>
      <c r="AF36" s="748" t="s">
        <v>70</v>
      </c>
      <c r="AG36" s="745" t="s">
        <v>162</v>
      </c>
      <c r="AH36" s="788" t="s">
        <v>163</v>
      </c>
      <c r="AI36" s="787">
        <v>0.04</v>
      </c>
      <c r="AJ36" s="737"/>
    </row>
    <row r="37" spans="1:36" ht="30" customHeight="1" x14ac:dyDescent="0.25">
      <c r="A37" s="6">
        <v>2</v>
      </c>
      <c r="B37" s="856" t="s">
        <v>84</v>
      </c>
      <c r="C37" s="703">
        <v>0</v>
      </c>
      <c r="D37" s="703"/>
      <c r="E37" s="703">
        <v>0</v>
      </c>
      <c r="F37" s="703"/>
      <c r="G37" s="703"/>
      <c r="H37" s="703">
        <v>5.0800999999999999E-2</v>
      </c>
      <c r="I37" s="729"/>
      <c r="J37" s="703">
        <v>5.0800999999999999E-2</v>
      </c>
      <c r="K37" s="729"/>
      <c r="L37" s="729"/>
      <c r="M37" s="729"/>
      <c r="N37" s="729"/>
      <c r="O37" s="729"/>
      <c r="P37" s="729"/>
      <c r="Q37" s="729"/>
      <c r="R37" s="703">
        <v>5.0800999999999999E-2</v>
      </c>
      <c r="S37" s="729"/>
      <c r="T37" s="703">
        <v>5.0800999999999999E-2</v>
      </c>
      <c r="U37" s="729"/>
      <c r="V37" s="729"/>
      <c r="W37" s="741"/>
      <c r="X37" s="741"/>
      <c r="Y37" s="741"/>
      <c r="Z37" s="741"/>
      <c r="AA37" s="741"/>
      <c r="AB37" s="741"/>
      <c r="AC37" s="741"/>
      <c r="AD37" s="741"/>
      <c r="AE37" s="741">
        <v>2017</v>
      </c>
      <c r="AF37" s="748" t="s">
        <v>70</v>
      </c>
      <c r="AG37" s="745" t="s">
        <v>162</v>
      </c>
      <c r="AH37" s="788" t="s">
        <v>163</v>
      </c>
      <c r="AI37" s="787">
        <v>8.5000000000000006E-2</v>
      </c>
      <c r="AJ37" s="737"/>
    </row>
    <row r="38" spans="1:36" ht="30" customHeight="1" x14ac:dyDescent="0.25">
      <c r="A38" s="6">
        <v>3</v>
      </c>
      <c r="B38" s="856" t="s">
        <v>85</v>
      </c>
      <c r="C38" s="703">
        <v>0</v>
      </c>
      <c r="D38" s="703"/>
      <c r="E38" s="703">
        <v>0</v>
      </c>
      <c r="F38" s="703"/>
      <c r="G38" s="703"/>
      <c r="H38" s="703">
        <v>1.9057000000000001E-2</v>
      </c>
      <c r="I38" s="729"/>
      <c r="J38" s="703">
        <v>1.9057000000000001E-2</v>
      </c>
      <c r="K38" s="729"/>
      <c r="L38" s="729"/>
      <c r="M38" s="729"/>
      <c r="N38" s="729"/>
      <c r="O38" s="729"/>
      <c r="P38" s="729"/>
      <c r="Q38" s="729"/>
      <c r="R38" s="703">
        <v>1.9057000000000001E-2</v>
      </c>
      <c r="S38" s="729"/>
      <c r="T38" s="703">
        <v>1.9057000000000001E-2</v>
      </c>
      <c r="U38" s="729"/>
      <c r="V38" s="729"/>
      <c r="W38" s="741"/>
      <c r="X38" s="741"/>
      <c r="Y38" s="741"/>
      <c r="Z38" s="741"/>
      <c r="AA38" s="741"/>
      <c r="AB38" s="741"/>
      <c r="AC38" s="741"/>
      <c r="AD38" s="741"/>
      <c r="AE38" s="741">
        <v>2017</v>
      </c>
      <c r="AF38" s="748" t="s">
        <v>70</v>
      </c>
      <c r="AG38" s="745" t="s">
        <v>162</v>
      </c>
      <c r="AH38" s="788" t="s">
        <v>163</v>
      </c>
      <c r="AI38" s="787">
        <v>4.2999999999999997E-2</v>
      </c>
      <c r="AJ38" s="737"/>
    </row>
    <row r="39" spans="1:36" ht="30" customHeight="1" x14ac:dyDescent="0.25">
      <c r="A39" s="18">
        <v>4</v>
      </c>
      <c r="B39" s="856" t="s">
        <v>68</v>
      </c>
      <c r="C39" s="703">
        <v>0</v>
      </c>
      <c r="D39" s="703"/>
      <c r="E39" s="703">
        <v>0</v>
      </c>
      <c r="F39" s="703"/>
      <c r="G39" s="703"/>
      <c r="H39" s="703">
        <v>3.6295000000000001E-2</v>
      </c>
      <c r="I39" s="729"/>
      <c r="J39" s="703">
        <v>3.6295000000000001E-2</v>
      </c>
      <c r="K39" s="729"/>
      <c r="L39" s="729"/>
      <c r="M39" s="729"/>
      <c r="N39" s="729"/>
      <c r="O39" s="729"/>
      <c r="P39" s="729"/>
      <c r="Q39" s="729"/>
      <c r="R39" s="703">
        <v>3.6295000000000001E-2</v>
      </c>
      <c r="S39" s="729"/>
      <c r="T39" s="703">
        <v>3.6295000000000001E-2</v>
      </c>
      <c r="U39" s="729"/>
      <c r="V39" s="729"/>
      <c r="W39" s="741"/>
      <c r="X39" s="741"/>
      <c r="Y39" s="741"/>
      <c r="Z39" s="741"/>
      <c r="AA39" s="741"/>
      <c r="AB39" s="741"/>
      <c r="AC39" s="741"/>
      <c r="AD39" s="741"/>
      <c r="AE39" s="741">
        <v>2017</v>
      </c>
      <c r="AF39" s="741" t="s">
        <v>67</v>
      </c>
      <c r="AG39" s="745" t="s">
        <v>536</v>
      </c>
      <c r="AH39" s="788" t="s">
        <v>69</v>
      </c>
      <c r="AI39" s="787">
        <v>0.108</v>
      </c>
      <c r="AJ39" s="737"/>
    </row>
    <row r="40" spans="1:36" s="17" customFormat="1" ht="47.25" x14ac:dyDescent="0.25">
      <c r="A40" s="18">
        <v>5</v>
      </c>
      <c r="B40" s="856" t="s">
        <v>63</v>
      </c>
      <c r="C40" s="703">
        <v>0</v>
      </c>
      <c r="D40" s="703"/>
      <c r="E40" s="703">
        <v>0</v>
      </c>
      <c r="F40" s="703"/>
      <c r="G40" s="703"/>
      <c r="H40" s="703">
        <v>5.6446999999999997E-2</v>
      </c>
      <c r="I40" s="747"/>
      <c r="J40" s="703">
        <v>5.6446999999999997E-2</v>
      </c>
      <c r="K40" s="747"/>
      <c r="L40" s="747"/>
      <c r="M40" s="747"/>
      <c r="N40" s="747"/>
      <c r="O40" s="747"/>
      <c r="P40" s="747"/>
      <c r="Q40" s="747"/>
      <c r="R40" s="703">
        <v>5.6446999999999997E-2</v>
      </c>
      <c r="S40" s="747"/>
      <c r="T40" s="703">
        <v>5.6446999999999997E-2</v>
      </c>
      <c r="U40" s="747"/>
      <c r="V40" s="747"/>
      <c r="W40" s="748"/>
      <c r="X40" s="748"/>
      <c r="Y40" s="748"/>
      <c r="Z40" s="748"/>
      <c r="AA40" s="748"/>
      <c r="AB40" s="748"/>
      <c r="AC40" s="748"/>
      <c r="AD40" s="748"/>
      <c r="AE40" s="741">
        <v>2017</v>
      </c>
      <c r="AF40" s="748" t="s">
        <v>70</v>
      </c>
      <c r="AG40" s="745" t="s">
        <v>66</v>
      </c>
      <c r="AH40" s="788" t="s">
        <v>163</v>
      </c>
      <c r="AI40" s="751">
        <v>0.4</v>
      </c>
      <c r="AJ40" s="749"/>
    </row>
    <row r="41" spans="1:36" s="17" customFormat="1" x14ac:dyDescent="0.25">
      <c r="A41" s="18" t="s">
        <v>663</v>
      </c>
      <c r="B41" s="6"/>
      <c r="C41" s="703"/>
      <c r="D41" s="703"/>
      <c r="E41" s="703"/>
      <c r="F41" s="703"/>
      <c r="G41" s="703"/>
      <c r="H41" s="747"/>
      <c r="I41" s="747"/>
      <c r="J41" s="747"/>
      <c r="K41" s="747"/>
      <c r="L41" s="747"/>
      <c r="M41" s="747"/>
      <c r="N41" s="747"/>
      <c r="O41" s="747"/>
      <c r="P41" s="747"/>
      <c r="Q41" s="747"/>
      <c r="R41" s="747"/>
      <c r="S41" s="747"/>
      <c r="T41" s="747"/>
      <c r="U41" s="747"/>
      <c r="V41" s="747"/>
      <c r="W41" s="748"/>
      <c r="X41" s="748"/>
      <c r="Y41" s="748"/>
      <c r="Z41" s="748"/>
      <c r="AA41" s="748"/>
      <c r="AB41" s="748"/>
      <c r="AC41" s="748"/>
      <c r="AD41" s="748"/>
      <c r="AE41" s="748"/>
      <c r="AF41" s="748"/>
      <c r="AG41" s="748"/>
      <c r="AH41" s="748"/>
      <c r="AI41" s="751"/>
      <c r="AJ41" s="749"/>
    </row>
    <row r="42" spans="1:36" ht="15.75" customHeight="1" x14ac:dyDescent="0.25">
      <c r="A42" s="1010" t="s">
        <v>726</v>
      </c>
      <c r="B42" s="1011"/>
      <c r="C42" s="724"/>
      <c r="D42" s="703"/>
      <c r="E42" s="703"/>
      <c r="F42" s="703"/>
      <c r="G42" s="703"/>
      <c r="H42" s="729"/>
      <c r="I42" s="729"/>
      <c r="J42" s="729"/>
      <c r="K42" s="729"/>
      <c r="L42" s="729"/>
      <c r="M42" s="729"/>
      <c r="N42" s="729"/>
      <c r="O42" s="729"/>
      <c r="P42" s="729"/>
      <c r="Q42" s="729"/>
      <c r="R42" s="729"/>
      <c r="S42" s="729"/>
      <c r="T42" s="729"/>
      <c r="U42" s="729"/>
      <c r="V42" s="729"/>
      <c r="W42" s="741"/>
      <c r="X42" s="741"/>
      <c r="Y42" s="741"/>
      <c r="Z42" s="741"/>
      <c r="AA42" s="741"/>
      <c r="AB42" s="741"/>
      <c r="AC42" s="741"/>
      <c r="AD42" s="741"/>
      <c r="AE42" s="741"/>
      <c r="AF42" s="741"/>
      <c r="AG42" s="741"/>
      <c r="AH42" s="741"/>
      <c r="AI42" s="787"/>
      <c r="AJ42" s="737"/>
    </row>
    <row r="43" spans="1:36" ht="31.5" x14ac:dyDescent="0.25">
      <c r="A43" s="27"/>
      <c r="B43" s="25" t="s">
        <v>755</v>
      </c>
      <c r="C43" s="702"/>
      <c r="D43" s="703"/>
      <c r="E43" s="703"/>
      <c r="F43" s="703"/>
      <c r="G43" s="703"/>
      <c r="H43" s="729"/>
      <c r="I43" s="729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9"/>
      <c r="V43" s="729"/>
      <c r="W43" s="741"/>
      <c r="X43" s="741"/>
      <c r="Y43" s="741"/>
      <c r="Z43" s="741"/>
      <c r="AA43" s="741"/>
      <c r="AB43" s="741"/>
      <c r="AC43" s="741"/>
      <c r="AD43" s="741"/>
      <c r="AE43" s="741"/>
      <c r="AF43" s="741"/>
      <c r="AG43" s="741"/>
      <c r="AH43" s="741"/>
      <c r="AI43" s="787"/>
      <c r="AJ43" s="737"/>
    </row>
    <row r="44" spans="1:36" ht="16.5" thickBot="1" x14ac:dyDescent="0.3">
      <c r="A44" s="104" t="s">
        <v>663</v>
      </c>
      <c r="B44" s="105"/>
      <c r="C44" s="705"/>
      <c r="D44" s="705"/>
      <c r="E44" s="705"/>
      <c r="F44" s="705"/>
      <c r="G44" s="705"/>
      <c r="H44" s="730"/>
      <c r="I44" s="730"/>
      <c r="J44" s="730"/>
      <c r="K44" s="730"/>
      <c r="L44" s="730"/>
      <c r="M44" s="730"/>
      <c r="N44" s="730"/>
      <c r="O44" s="730"/>
      <c r="P44" s="730"/>
      <c r="Q44" s="730"/>
      <c r="R44" s="730"/>
      <c r="S44" s="730"/>
      <c r="T44" s="730"/>
      <c r="U44" s="730"/>
      <c r="V44" s="730"/>
      <c r="W44" s="353"/>
      <c r="X44" s="353"/>
      <c r="Y44" s="353"/>
      <c r="Z44" s="353"/>
      <c r="AA44" s="353"/>
      <c r="AB44" s="353"/>
      <c r="AC44" s="353"/>
      <c r="AD44" s="353"/>
      <c r="AE44" s="353"/>
      <c r="AF44" s="353"/>
      <c r="AG44" s="353"/>
      <c r="AH44" s="353"/>
      <c r="AI44" s="811"/>
      <c r="AJ44" s="354"/>
    </row>
    <row r="45" spans="1:36" x14ac:dyDescent="0.25">
      <c r="A45" s="28"/>
      <c r="B45" s="13"/>
      <c r="C45" s="731"/>
      <c r="D45" s="731"/>
      <c r="E45" s="732"/>
      <c r="F45" s="732"/>
      <c r="G45" s="732"/>
    </row>
    <row r="46" spans="1:36" x14ac:dyDescent="0.25">
      <c r="A46" s="20"/>
      <c r="B46" s="882" t="s">
        <v>339</v>
      </c>
      <c r="C46" s="882"/>
      <c r="D46" s="882"/>
      <c r="E46" s="882"/>
      <c r="F46" s="882"/>
      <c r="G46" s="882"/>
      <c r="H46" s="882"/>
      <c r="I46" s="882"/>
      <c r="J46" s="882"/>
      <c r="K46" s="882"/>
      <c r="L46" s="882"/>
      <c r="M46" s="882"/>
      <c r="N46" s="882"/>
      <c r="O46" s="882"/>
      <c r="P46" s="882"/>
      <c r="Q46" s="882"/>
      <c r="R46" s="882"/>
      <c r="S46" s="882"/>
      <c r="T46" s="882"/>
      <c r="U46" s="882"/>
    </row>
    <row r="47" spans="1:36" x14ac:dyDescent="0.25">
      <c r="A47" s="20"/>
      <c r="B47" s="1" t="s">
        <v>340</v>
      </c>
      <c r="E47" s="715"/>
      <c r="F47" s="715"/>
      <c r="G47" s="715"/>
      <c r="S47" s="728"/>
      <c r="T47" s="728"/>
      <c r="U47" s="728"/>
    </row>
    <row r="48" spans="1:36" x14ac:dyDescent="0.25">
      <c r="B48" s="232"/>
      <c r="C48" s="733"/>
      <c r="D48" s="733"/>
      <c r="E48" s="733"/>
      <c r="F48" s="733"/>
      <c r="G48" s="733"/>
    </row>
    <row r="49" spans="1:11" ht="15.75" customHeight="1" x14ac:dyDescent="0.25">
      <c r="A49" s="20"/>
      <c r="B49" s="998"/>
      <c r="C49" s="998"/>
      <c r="D49" s="998"/>
      <c r="E49" s="998"/>
      <c r="F49" s="998"/>
      <c r="G49" s="998"/>
      <c r="H49" s="998"/>
      <c r="I49" s="998"/>
      <c r="J49" s="998"/>
      <c r="K49" s="998"/>
    </row>
    <row r="50" spans="1:11" ht="15.75" customHeight="1" x14ac:dyDescent="0.25">
      <c r="A50" s="20"/>
      <c r="B50" s="882"/>
      <c r="C50" s="882"/>
      <c r="D50" s="882"/>
      <c r="E50" s="882"/>
      <c r="F50" s="882"/>
      <c r="G50" s="882"/>
    </row>
    <row r="51" spans="1:11" x14ac:dyDescent="0.25">
      <c r="A51" s="20"/>
    </row>
    <row r="52" spans="1:11" x14ac:dyDescent="0.25">
      <c r="A52" s="20"/>
    </row>
    <row r="53" spans="1:11" ht="33.75" customHeight="1" x14ac:dyDescent="0.25">
      <c r="E53" s="715"/>
      <c r="F53" s="715"/>
      <c r="G53" s="715"/>
    </row>
    <row r="54" spans="1:11" x14ac:dyDescent="0.25">
      <c r="A54" s="17"/>
    </row>
  </sheetData>
  <mergeCells count="16">
    <mergeCell ref="A16:A18"/>
    <mergeCell ref="B16:B18"/>
    <mergeCell ref="M16:Q17"/>
    <mergeCell ref="R16:V17"/>
    <mergeCell ref="C16:G17"/>
    <mergeCell ref="H16:L17"/>
    <mergeCell ref="B50:G50"/>
    <mergeCell ref="AA17:AD17"/>
    <mergeCell ref="A6:AJ6"/>
    <mergeCell ref="B46:U46"/>
    <mergeCell ref="B49:K49"/>
    <mergeCell ref="AJ17:AJ18"/>
    <mergeCell ref="W16:AJ16"/>
    <mergeCell ref="W17:Z17"/>
    <mergeCell ref="AE17:AI17"/>
    <mergeCell ref="A42:B42"/>
  </mergeCells>
  <phoneticPr fontId="52" type="noConversion"/>
  <pageMargins left="0.19685039370078741" right="0.19685039370078741" top="0.39370078740157483" bottom="0.15748031496062992" header="0.31496062992125984" footer="0.31496062992125984"/>
  <pageSetup paperSize="9" scale="41" fitToHeight="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2:O73"/>
  <sheetViews>
    <sheetView topLeftCell="A4" workbookViewId="0">
      <selection activeCell="G24" sqref="G24"/>
    </sheetView>
  </sheetViews>
  <sheetFormatPr defaultRowHeight="15.75" x14ac:dyDescent="0.25"/>
  <cols>
    <col min="1" max="1" width="9" style="1"/>
    <col min="2" max="2" width="34.875" style="1" customWidth="1"/>
    <col min="3" max="3" width="9.25" style="699" bestFit="1" customWidth="1"/>
    <col min="4" max="4" width="10.375" style="699" customWidth="1"/>
    <col min="5" max="5" width="8.375" style="699" bestFit="1" customWidth="1"/>
    <col min="6" max="6" width="8.25" style="699" customWidth="1"/>
    <col min="7" max="7" width="8.125" style="699" customWidth="1"/>
    <col min="8" max="8" width="8.75" style="699" customWidth="1"/>
    <col min="9" max="9" width="8.5" style="699" customWidth="1"/>
    <col min="10" max="10" width="8.375" style="699" customWidth="1"/>
    <col min="11" max="11" width="8.875" style="699" customWidth="1"/>
    <col min="12" max="12" width="9.125" style="699" customWidth="1"/>
    <col min="13" max="13" width="39.625" style="1" customWidth="1"/>
    <col min="14" max="16384" width="9" style="1"/>
  </cols>
  <sheetData>
    <row r="2" spans="1:15" x14ac:dyDescent="0.25">
      <c r="M2" s="4" t="s">
        <v>138</v>
      </c>
    </row>
    <row r="3" spans="1:15" x14ac:dyDescent="0.25">
      <c r="M3" s="4" t="s">
        <v>119</v>
      </c>
    </row>
    <row r="4" spans="1:15" x14ac:dyDescent="0.25">
      <c r="M4" s="4" t="s">
        <v>137</v>
      </c>
    </row>
    <row r="5" spans="1:15" x14ac:dyDescent="0.25">
      <c r="M5" s="4"/>
    </row>
    <row r="6" spans="1:15" ht="31.5" customHeight="1" x14ac:dyDescent="0.25">
      <c r="A6" s="990" t="s">
        <v>74</v>
      </c>
      <c r="B6" s="928"/>
      <c r="C6" s="928"/>
      <c r="D6" s="928"/>
      <c r="E6" s="928"/>
      <c r="F6" s="928"/>
      <c r="G6" s="928"/>
      <c r="H6" s="928"/>
      <c r="I6" s="928"/>
      <c r="J6" s="928"/>
      <c r="K6" s="928"/>
      <c r="L6" s="928"/>
      <c r="M6" s="928"/>
      <c r="N6" s="1015"/>
      <c r="O6" s="1015"/>
    </row>
    <row r="7" spans="1:15" ht="18.75" x14ac:dyDescent="0.3">
      <c r="A7" s="812"/>
      <c r="B7" s="812"/>
      <c r="C7" s="717"/>
      <c r="D7" s="717"/>
      <c r="E7" s="717"/>
      <c r="F7" s="717"/>
      <c r="G7" s="717"/>
      <c r="H7" s="717"/>
      <c r="I7" s="717"/>
      <c r="J7" s="717"/>
      <c r="K7" s="717"/>
      <c r="L7" s="717"/>
      <c r="M7" s="340"/>
      <c r="N7" s="19"/>
      <c r="O7" s="19"/>
    </row>
    <row r="8" spans="1:15" x14ac:dyDescent="0.25">
      <c r="M8" s="4" t="s">
        <v>120</v>
      </c>
    </row>
    <row r="9" spans="1:15" x14ac:dyDescent="0.25">
      <c r="M9" s="4" t="s">
        <v>429</v>
      </c>
    </row>
    <row r="10" spans="1:15" x14ac:dyDescent="0.25">
      <c r="M10" s="4" t="s">
        <v>431</v>
      </c>
    </row>
    <row r="11" spans="1:15" x14ac:dyDescent="0.25">
      <c r="M11" s="234" t="s">
        <v>122</v>
      </c>
    </row>
    <row r="12" spans="1:15" x14ac:dyDescent="0.25">
      <c r="M12" s="4" t="s">
        <v>65</v>
      </c>
    </row>
    <row r="13" spans="1:15" x14ac:dyDescent="0.25">
      <c r="M13" s="4" t="s">
        <v>124</v>
      </c>
    </row>
    <row r="14" spans="1:15" ht="16.5" thickBot="1" x14ac:dyDescent="0.3">
      <c r="A14" s="16"/>
      <c r="M14" s="4"/>
      <c r="N14" s="19"/>
      <c r="O14" s="19"/>
    </row>
    <row r="15" spans="1:15" ht="32.25" customHeight="1" x14ac:dyDescent="0.25">
      <c r="A15" s="932" t="s">
        <v>637</v>
      </c>
      <c r="B15" s="935" t="s">
        <v>638</v>
      </c>
      <c r="C15" s="1031" t="s">
        <v>128</v>
      </c>
      <c r="D15" s="1031"/>
      <c r="E15" s="1031"/>
      <c r="F15" s="1031"/>
      <c r="G15" s="1031"/>
      <c r="H15" s="1031"/>
      <c r="I15" s="1031"/>
      <c r="J15" s="1031"/>
      <c r="K15" s="1031"/>
      <c r="L15" s="1031"/>
      <c r="M15" s="942" t="s">
        <v>639</v>
      </c>
    </row>
    <row r="16" spans="1:15" x14ac:dyDescent="0.25">
      <c r="A16" s="933"/>
      <c r="B16" s="923"/>
      <c r="C16" s="1026" t="s">
        <v>640</v>
      </c>
      <c r="D16" s="1026"/>
      <c r="E16" s="1026" t="s">
        <v>641</v>
      </c>
      <c r="F16" s="1026"/>
      <c r="G16" s="1026" t="s">
        <v>642</v>
      </c>
      <c r="H16" s="1026"/>
      <c r="I16" s="1026" t="s">
        <v>643</v>
      </c>
      <c r="J16" s="1026"/>
      <c r="K16" s="1026" t="s">
        <v>644</v>
      </c>
      <c r="L16" s="1026"/>
      <c r="M16" s="924"/>
    </row>
    <row r="17" spans="1:15" ht="16.5" thickBot="1" x14ac:dyDescent="0.3">
      <c r="A17" s="934"/>
      <c r="B17" s="903"/>
      <c r="C17" s="752" t="s">
        <v>744</v>
      </c>
      <c r="D17" s="752" t="s">
        <v>762</v>
      </c>
      <c r="E17" s="752" t="s">
        <v>645</v>
      </c>
      <c r="F17" s="752" t="s">
        <v>646</v>
      </c>
      <c r="G17" s="752" t="s">
        <v>645</v>
      </c>
      <c r="H17" s="752" t="s">
        <v>646</v>
      </c>
      <c r="I17" s="752" t="s">
        <v>645</v>
      </c>
      <c r="J17" s="752" t="s">
        <v>646</v>
      </c>
      <c r="K17" s="752" t="s">
        <v>645</v>
      </c>
      <c r="L17" s="752" t="s">
        <v>646</v>
      </c>
      <c r="M17" s="917"/>
    </row>
    <row r="18" spans="1:15" x14ac:dyDescent="0.25">
      <c r="A18" s="280">
        <v>1</v>
      </c>
      <c r="B18" s="278" t="s">
        <v>648</v>
      </c>
      <c r="C18" s="842">
        <f>E18+G18+I18+K18</f>
        <v>0.42900199999999999</v>
      </c>
      <c r="D18" s="842">
        <f>F18+H18+J18+L18</f>
        <v>0.18280000000000002</v>
      </c>
      <c r="E18" s="842">
        <f t="shared" ref="E18:L18" si="0">E19+E26</f>
        <v>0</v>
      </c>
      <c r="F18" s="842">
        <f t="shared" si="0"/>
        <v>2.0199999999999999E-2</v>
      </c>
      <c r="G18" s="842">
        <f t="shared" si="0"/>
        <v>0.28361900000000001</v>
      </c>
      <c r="H18" s="842">
        <f t="shared" si="0"/>
        <v>6.9858000000000003E-2</v>
      </c>
      <c r="I18" s="842">
        <f t="shared" si="0"/>
        <v>0.14538300000000001</v>
      </c>
      <c r="J18" s="842">
        <f t="shared" si="0"/>
        <v>9.2742000000000005E-2</v>
      </c>
      <c r="K18" s="842">
        <f t="shared" si="0"/>
        <v>0</v>
      </c>
      <c r="L18" s="842">
        <f t="shared" si="0"/>
        <v>0</v>
      </c>
      <c r="M18" s="108"/>
      <c r="N18" s="8"/>
      <c r="O18" s="8"/>
    </row>
    <row r="19" spans="1:15" ht="31.5" x14ac:dyDescent="0.25">
      <c r="A19" s="760" t="s">
        <v>624</v>
      </c>
      <c r="B19" s="761" t="s">
        <v>649</v>
      </c>
      <c r="C19" s="843">
        <f>SUM(C20:C22)</f>
        <v>0</v>
      </c>
      <c r="D19" s="843">
        <f t="shared" ref="D19:L19" si="1">SUM(D20:D22)</f>
        <v>0</v>
      </c>
      <c r="E19" s="843">
        <f t="shared" si="1"/>
        <v>0</v>
      </c>
      <c r="F19" s="843">
        <f t="shared" si="1"/>
        <v>0</v>
      </c>
      <c r="G19" s="843">
        <f t="shared" si="1"/>
        <v>0</v>
      </c>
      <c r="H19" s="843">
        <f t="shared" si="1"/>
        <v>0</v>
      </c>
      <c r="I19" s="843">
        <f t="shared" si="1"/>
        <v>0</v>
      </c>
      <c r="J19" s="843">
        <f t="shared" si="1"/>
        <v>0</v>
      </c>
      <c r="K19" s="843">
        <f t="shared" si="1"/>
        <v>0</v>
      </c>
      <c r="L19" s="843">
        <f t="shared" si="1"/>
        <v>0</v>
      </c>
      <c r="M19" s="736"/>
    </row>
    <row r="20" spans="1:15" ht="31.5" x14ac:dyDescent="0.25">
      <c r="A20" s="253" t="s">
        <v>650</v>
      </c>
      <c r="B20" s="5" t="s">
        <v>673</v>
      </c>
      <c r="C20" s="844"/>
      <c r="D20" s="844"/>
      <c r="E20" s="844"/>
      <c r="F20" s="844"/>
      <c r="G20" s="844"/>
      <c r="H20" s="844"/>
      <c r="I20" s="844"/>
      <c r="J20" s="844"/>
      <c r="K20" s="844"/>
      <c r="L20" s="844"/>
      <c r="M20" s="11"/>
    </row>
    <row r="21" spans="1:15" x14ac:dyDescent="0.25">
      <c r="A21" s="253" t="s">
        <v>666</v>
      </c>
      <c r="B21" s="5" t="s">
        <v>674</v>
      </c>
      <c r="C21" s="844"/>
      <c r="D21" s="844"/>
      <c r="E21" s="844"/>
      <c r="F21" s="844"/>
      <c r="G21" s="844"/>
      <c r="H21" s="844"/>
      <c r="I21" s="844"/>
      <c r="J21" s="844"/>
      <c r="K21" s="844"/>
      <c r="L21" s="844"/>
      <c r="M21" s="11"/>
    </row>
    <row r="22" spans="1:15" ht="47.25" x14ac:dyDescent="0.25">
      <c r="A22" s="253" t="s">
        <v>670</v>
      </c>
      <c r="B22" s="5" t="s">
        <v>736</v>
      </c>
      <c r="C22" s="844"/>
      <c r="D22" s="844"/>
      <c r="E22" s="844"/>
      <c r="F22" s="844"/>
      <c r="G22" s="844"/>
      <c r="H22" s="844"/>
      <c r="I22" s="844"/>
      <c r="J22" s="844"/>
      <c r="K22" s="844"/>
      <c r="L22" s="844"/>
      <c r="M22" s="11"/>
    </row>
    <row r="23" spans="1:15" ht="31.5" x14ac:dyDescent="0.25">
      <c r="A23" s="253" t="s">
        <v>671</v>
      </c>
      <c r="B23" s="5" t="s">
        <v>737</v>
      </c>
      <c r="C23" s="845"/>
      <c r="D23" s="845"/>
      <c r="E23" s="845"/>
      <c r="F23" s="845"/>
      <c r="G23" s="845"/>
      <c r="H23" s="845"/>
      <c r="I23" s="845"/>
      <c r="J23" s="845"/>
      <c r="K23" s="844"/>
      <c r="L23" s="844"/>
      <c r="M23" s="11"/>
    </row>
    <row r="24" spans="1:15" ht="31.5" x14ac:dyDescent="0.25">
      <c r="A24" s="253" t="s">
        <v>672</v>
      </c>
      <c r="B24" s="5" t="s">
        <v>738</v>
      </c>
      <c r="C24" s="844"/>
      <c r="D24" s="844"/>
      <c r="E24" s="844"/>
      <c r="F24" s="844"/>
      <c r="G24" s="844"/>
      <c r="H24" s="844"/>
      <c r="I24" s="844"/>
      <c r="J24" s="844"/>
      <c r="K24" s="844"/>
      <c r="L24" s="844"/>
      <c r="M24" s="11"/>
    </row>
    <row r="25" spans="1:15" x14ac:dyDescent="0.25">
      <c r="A25" s="253" t="s">
        <v>170</v>
      </c>
      <c r="B25" s="5" t="s">
        <v>147</v>
      </c>
      <c r="C25" s="844"/>
      <c r="D25" s="844"/>
      <c r="E25" s="844"/>
      <c r="F25" s="844"/>
      <c r="G25" s="844"/>
      <c r="H25" s="844"/>
      <c r="I25" s="844"/>
      <c r="J25" s="844"/>
      <c r="K25" s="844"/>
      <c r="L25" s="844"/>
      <c r="M25" s="11"/>
    </row>
    <row r="26" spans="1:15" x14ac:dyDescent="0.25">
      <c r="A26" s="760" t="s">
        <v>625</v>
      </c>
      <c r="B26" s="761" t="s">
        <v>651</v>
      </c>
      <c r="C26" s="843">
        <f t="shared" ref="C26:L26" si="2">SUM(C27:C29)</f>
        <v>0.42900199999999999</v>
      </c>
      <c r="D26" s="843">
        <f t="shared" si="2"/>
        <v>0.18280000000000002</v>
      </c>
      <c r="E26" s="843">
        <f t="shared" si="2"/>
        <v>0</v>
      </c>
      <c r="F26" s="843">
        <f t="shared" si="2"/>
        <v>2.0199999999999999E-2</v>
      </c>
      <c r="G26" s="843">
        <f t="shared" si="2"/>
        <v>0.28361900000000001</v>
      </c>
      <c r="H26" s="843">
        <f t="shared" si="2"/>
        <v>6.9858000000000003E-2</v>
      </c>
      <c r="I26" s="843">
        <f t="shared" si="2"/>
        <v>0.14538300000000001</v>
      </c>
      <c r="J26" s="843">
        <f t="shared" si="2"/>
        <v>9.2742000000000005E-2</v>
      </c>
      <c r="K26" s="843">
        <f t="shared" si="2"/>
        <v>0</v>
      </c>
      <c r="L26" s="843">
        <f t="shared" si="2"/>
        <v>0</v>
      </c>
      <c r="M26" s="736"/>
    </row>
    <row r="27" spans="1:15" x14ac:dyDescent="0.25">
      <c r="A27" s="253" t="s">
        <v>148</v>
      </c>
      <c r="B27" s="5" t="s">
        <v>151</v>
      </c>
      <c r="C27" s="844">
        <f>E27+G27+I27+K27</f>
        <v>0.42900199999999999</v>
      </c>
      <c r="D27" s="844">
        <f>F27+H27+J27+L27</f>
        <v>0.18280000000000002</v>
      </c>
      <c r="E27" s="844">
        <v>0</v>
      </c>
      <c r="F27" s="703">
        <v>2.0199999999999999E-2</v>
      </c>
      <c r="G27" s="844">
        <v>0.28361900000000001</v>
      </c>
      <c r="H27" s="844">
        <v>6.9858000000000003E-2</v>
      </c>
      <c r="I27" s="844">
        <v>0.14538300000000001</v>
      </c>
      <c r="J27" s="844">
        <v>9.2742000000000005E-2</v>
      </c>
      <c r="K27" s="844">
        <v>0</v>
      </c>
      <c r="L27" s="844"/>
      <c r="M27" s="11"/>
    </row>
    <row r="28" spans="1:15" x14ac:dyDescent="0.25">
      <c r="A28" s="253" t="s">
        <v>149</v>
      </c>
      <c r="B28" s="5" t="s">
        <v>152</v>
      </c>
      <c r="C28" s="844"/>
      <c r="D28" s="844"/>
      <c r="E28" s="844"/>
      <c r="F28" s="844"/>
      <c r="G28" s="844"/>
      <c r="H28" s="844"/>
      <c r="I28" s="844"/>
      <c r="J28" s="844"/>
      <c r="K28" s="844"/>
      <c r="L28" s="844"/>
      <c r="M28" s="11"/>
    </row>
    <row r="29" spans="1:15" ht="31.5" x14ac:dyDescent="0.25">
      <c r="A29" s="253" t="s">
        <v>150</v>
      </c>
      <c r="B29" s="5" t="s">
        <v>153</v>
      </c>
      <c r="C29" s="704"/>
      <c r="D29" s="704"/>
      <c r="E29" s="704"/>
      <c r="F29" s="704"/>
      <c r="G29" s="704"/>
      <c r="H29" s="704"/>
      <c r="I29" s="704"/>
      <c r="J29" s="704"/>
      <c r="K29" s="703"/>
      <c r="L29" s="703"/>
      <c r="M29" s="11"/>
    </row>
    <row r="30" spans="1:15" x14ac:dyDescent="0.25">
      <c r="A30" s="253" t="s">
        <v>636</v>
      </c>
      <c r="B30" s="5" t="s">
        <v>652</v>
      </c>
      <c r="C30" s="704"/>
      <c r="D30" s="704"/>
      <c r="E30" s="704"/>
      <c r="F30" s="704"/>
      <c r="G30" s="704"/>
      <c r="H30" s="704"/>
      <c r="I30" s="704"/>
      <c r="J30" s="704"/>
      <c r="K30" s="703"/>
      <c r="L30" s="703"/>
      <c r="M30" s="11"/>
    </row>
    <row r="31" spans="1:15" x14ac:dyDescent="0.25">
      <c r="A31" s="253" t="s">
        <v>653</v>
      </c>
      <c r="B31" s="5" t="s">
        <v>654</v>
      </c>
      <c r="C31" s="704"/>
      <c r="D31" s="704"/>
      <c r="E31" s="704"/>
      <c r="F31" s="704"/>
      <c r="G31" s="704"/>
      <c r="H31" s="704"/>
      <c r="I31" s="704"/>
      <c r="J31" s="704"/>
      <c r="K31" s="703"/>
      <c r="L31" s="703"/>
      <c r="M31" s="11"/>
    </row>
    <row r="32" spans="1:15" x14ac:dyDescent="0.25">
      <c r="A32" s="253" t="s">
        <v>655</v>
      </c>
      <c r="B32" s="5" t="s">
        <v>739</v>
      </c>
      <c r="C32" s="704"/>
      <c r="D32" s="704"/>
      <c r="E32" s="704"/>
      <c r="F32" s="704"/>
      <c r="G32" s="704"/>
      <c r="H32" s="704"/>
      <c r="I32" s="704"/>
      <c r="J32" s="704"/>
      <c r="K32" s="703"/>
      <c r="L32" s="703"/>
      <c r="M32" s="11"/>
    </row>
    <row r="33" spans="1:13" ht="32.25" thickBot="1" x14ac:dyDescent="0.3">
      <c r="A33" s="260" t="s">
        <v>22</v>
      </c>
      <c r="B33" s="261" t="s">
        <v>166</v>
      </c>
      <c r="C33" s="754"/>
      <c r="D33" s="754"/>
      <c r="E33" s="754"/>
      <c r="F33" s="754"/>
      <c r="G33" s="754"/>
      <c r="H33" s="754"/>
      <c r="I33" s="754"/>
      <c r="J33" s="754"/>
      <c r="K33" s="705"/>
      <c r="L33" s="705"/>
      <c r="M33" s="34"/>
    </row>
    <row r="34" spans="1:13" x14ac:dyDescent="0.25">
      <c r="A34" s="277" t="s">
        <v>626</v>
      </c>
      <c r="B34" s="278" t="s">
        <v>740</v>
      </c>
      <c r="C34" s="755"/>
      <c r="D34" s="755"/>
      <c r="E34" s="755"/>
      <c r="F34" s="755"/>
      <c r="G34" s="755"/>
      <c r="H34" s="755"/>
      <c r="I34" s="755"/>
      <c r="J34" s="755"/>
      <c r="K34" s="753"/>
      <c r="L34" s="753"/>
      <c r="M34" s="279"/>
    </row>
    <row r="35" spans="1:13" x14ac:dyDescent="0.25">
      <c r="A35" s="253" t="s">
        <v>627</v>
      </c>
      <c r="B35" s="5" t="s">
        <v>745</v>
      </c>
      <c r="C35" s="704"/>
      <c r="D35" s="704"/>
      <c r="E35" s="704"/>
      <c r="F35" s="704"/>
      <c r="G35" s="704"/>
      <c r="H35" s="704"/>
      <c r="I35" s="704"/>
      <c r="J35" s="704"/>
      <c r="K35" s="703"/>
      <c r="L35" s="703"/>
      <c r="M35" s="11"/>
    </row>
    <row r="36" spans="1:13" x14ac:dyDescent="0.25">
      <c r="A36" s="253" t="s">
        <v>628</v>
      </c>
      <c r="B36" s="5" t="s">
        <v>741</v>
      </c>
      <c r="C36" s="704"/>
      <c r="D36" s="704"/>
      <c r="E36" s="704"/>
      <c r="F36" s="704"/>
      <c r="G36" s="704"/>
      <c r="H36" s="704"/>
      <c r="I36" s="704"/>
      <c r="J36" s="704"/>
      <c r="K36" s="703"/>
      <c r="L36" s="703"/>
      <c r="M36" s="11"/>
    </row>
    <row r="37" spans="1:13" ht="21.75" customHeight="1" x14ac:dyDescent="0.25">
      <c r="A37" s="259" t="s">
        <v>629</v>
      </c>
      <c r="B37" s="5" t="s">
        <v>742</v>
      </c>
      <c r="C37" s="756"/>
      <c r="D37" s="756"/>
      <c r="E37" s="756"/>
      <c r="F37" s="756"/>
      <c r="G37" s="723"/>
      <c r="H37" s="723"/>
      <c r="I37" s="723"/>
      <c r="J37" s="723"/>
      <c r="K37" s="723"/>
      <c r="L37" s="723"/>
      <c r="M37" s="248"/>
    </row>
    <row r="38" spans="1:13" x14ac:dyDescent="0.25">
      <c r="A38" s="259" t="s">
        <v>630</v>
      </c>
      <c r="B38" s="5" t="s">
        <v>656</v>
      </c>
      <c r="C38" s="756"/>
      <c r="D38" s="756"/>
      <c r="E38" s="756"/>
      <c r="F38" s="756"/>
      <c r="G38" s="723"/>
      <c r="H38" s="723"/>
      <c r="I38" s="723"/>
      <c r="J38" s="723"/>
      <c r="K38" s="723"/>
      <c r="L38" s="723"/>
      <c r="M38" s="248"/>
    </row>
    <row r="39" spans="1:13" x14ac:dyDescent="0.25">
      <c r="A39" s="253" t="s">
        <v>676</v>
      </c>
      <c r="B39" s="5" t="s">
        <v>669</v>
      </c>
      <c r="C39" s="756"/>
      <c r="D39" s="756"/>
      <c r="E39" s="756"/>
      <c r="F39" s="756"/>
      <c r="G39" s="723"/>
      <c r="H39" s="723"/>
      <c r="I39" s="723"/>
      <c r="J39" s="723"/>
      <c r="K39" s="723"/>
      <c r="L39" s="723"/>
      <c r="M39" s="248"/>
    </row>
    <row r="40" spans="1:13" x14ac:dyDescent="0.25">
      <c r="A40" s="253" t="s">
        <v>731</v>
      </c>
      <c r="B40" s="5" t="s">
        <v>155</v>
      </c>
      <c r="C40" s="756"/>
      <c r="D40" s="756"/>
      <c r="E40" s="756"/>
      <c r="F40" s="756"/>
      <c r="G40" s="723"/>
      <c r="H40" s="723"/>
      <c r="I40" s="723"/>
      <c r="J40" s="723"/>
      <c r="K40" s="723"/>
      <c r="L40" s="723"/>
      <c r="M40" s="248"/>
    </row>
    <row r="41" spans="1:13" ht="16.5" thickBot="1" x14ac:dyDescent="0.3">
      <c r="A41" s="260" t="s">
        <v>154</v>
      </c>
      <c r="B41" s="261" t="s">
        <v>657</v>
      </c>
      <c r="C41" s="757"/>
      <c r="D41" s="757"/>
      <c r="E41" s="757"/>
      <c r="F41" s="757"/>
      <c r="G41" s="725"/>
      <c r="H41" s="725"/>
      <c r="I41" s="725"/>
      <c r="J41" s="725"/>
      <c r="K41" s="725"/>
      <c r="L41" s="725"/>
      <c r="M41" s="249"/>
    </row>
    <row r="42" spans="1:13" ht="31.5" x14ac:dyDescent="0.25">
      <c r="A42" s="273"/>
      <c r="B42" s="274" t="s">
        <v>647</v>
      </c>
      <c r="C42" s="758"/>
      <c r="D42" s="758"/>
      <c r="E42" s="758"/>
      <c r="F42" s="758"/>
      <c r="G42" s="759"/>
      <c r="H42" s="759"/>
      <c r="I42" s="759"/>
      <c r="J42" s="759"/>
      <c r="K42" s="759"/>
      <c r="L42" s="759"/>
      <c r="M42" s="276"/>
    </row>
    <row r="43" spans="1:13" x14ac:dyDescent="0.25">
      <c r="A43" s="9"/>
      <c r="B43" s="5" t="s">
        <v>141</v>
      </c>
      <c r="C43" s="756"/>
      <c r="D43" s="756"/>
      <c r="E43" s="756"/>
      <c r="F43" s="756"/>
      <c r="G43" s="723"/>
      <c r="H43" s="723"/>
      <c r="I43" s="723"/>
      <c r="J43" s="723"/>
      <c r="K43" s="723"/>
      <c r="L43" s="723"/>
      <c r="M43" s="248"/>
    </row>
    <row r="44" spans="1:13" x14ac:dyDescent="0.25">
      <c r="A44" s="9"/>
      <c r="B44" s="246" t="s">
        <v>142</v>
      </c>
      <c r="C44" s="756"/>
      <c r="D44" s="756"/>
      <c r="E44" s="756"/>
      <c r="F44" s="756"/>
      <c r="G44" s="723"/>
      <c r="H44" s="723"/>
      <c r="I44" s="723"/>
      <c r="J44" s="723"/>
      <c r="K44" s="723"/>
      <c r="L44" s="723"/>
      <c r="M44" s="248"/>
    </row>
    <row r="45" spans="1:13" ht="16.5" thickBot="1" x14ac:dyDescent="0.3">
      <c r="A45" s="127"/>
      <c r="B45" s="247" t="s">
        <v>143</v>
      </c>
      <c r="C45" s="757"/>
      <c r="D45" s="757"/>
      <c r="E45" s="757"/>
      <c r="F45" s="757"/>
      <c r="G45" s="725"/>
      <c r="H45" s="725"/>
      <c r="I45" s="725"/>
      <c r="J45" s="725"/>
      <c r="K45" s="725"/>
      <c r="L45" s="725"/>
      <c r="M45" s="249"/>
    </row>
    <row r="46" spans="1:13" x14ac:dyDescent="0.25">
      <c r="A46" s="14"/>
      <c r="B46" s="258"/>
      <c r="C46" s="727"/>
      <c r="D46" s="727"/>
      <c r="E46" s="727"/>
      <c r="F46" s="727"/>
      <c r="G46" s="726"/>
      <c r="H46" s="726"/>
      <c r="I46" s="726"/>
      <c r="J46" s="726"/>
      <c r="K46" s="726"/>
      <c r="L46" s="726"/>
      <c r="M46" s="13"/>
    </row>
    <row r="47" spans="1:13" x14ac:dyDescent="0.25">
      <c r="A47" s="14"/>
      <c r="C47" s="706"/>
      <c r="D47" s="706"/>
      <c r="E47" s="706"/>
      <c r="F47" s="706"/>
      <c r="G47" s="706"/>
      <c r="H47" s="706"/>
      <c r="I47" s="706"/>
      <c r="J47" s="706"/>
      <c r="K47" s="706"/>
      <c r="L47" s="706"/>
    </row>
    <row r="48" spans="1:13" x14ac:dyDescent="0.25">
      <c r="A48" s="14"/>
      <c r="C48" s="706"/>
      <c r="D48" s="706"/>
      <c r="E48" s="706"/>
      <c r="F48" s="706"/>
      <c r="G48" s="706"/>
      <c r="H48" s="706"/>
      <c r="I48" s="706"/>
      <c r="J48" s="706"/>
      <c r="K48" s="706"/>
      <c r="L48" s="706"/>
    </row>
    <row r="49" spans="1:15" x14ac:dyDescent="0.25">
      <c r="A49" s="14"/>
      <c r="C49" s="706"/>
      <c r="D49" s="706"/>
      <c r="E49" s="706"/>
      <c r="F49" s="706"/>
      <c r="G49" s="706"/>
      <c r="H49" s="706"/>
      <c r="I49" s="706"/>
      <c r="J49" s="706"/>
      <c r="K49" s="706"/>
      <c r="L49" s="706"/>
    </row>
    <row r="50" spans="1:15" x14ac:dyDescent="0.25">
      <c r="A50" s="36"/>
      <c r="B50" s="116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36"/>
      <c r="N50" s="13"/>
      <c r="O50" s="13"/>
    </row>
    <row r="51" spans="1:15" x14ac:dyDescent="0.25">
      <c r="C51" s="706"/>
      <c r="D51" s="706"/>
      <c r="E51" s="706"/>
      <c r="F51" s="706"/>
      <c r="G51" s="706"/>
      <c r="H51" s="706"/>
      <c r="I51" s="706"/>
      <c r="J51" s="706"/>
      <c r="K51" s="706"/>
      <c r="L51" s="706"/>
    </row>
    <row r="52" spans="1:15" x14ac:dyDescent="0.25">
      <c r="C52" s="706"/>
      <c r="D52" s="706"/>
      <c r="E52" s="706"/>
      <c r="F52" s="706"/>
      <c r="G52" s="706"/>
      <c r="H52" s="706"/>
      <c r="I52" s="706"/>
      <c r="J52" s="706"/>
      <c r="K52" s="706"/>
      <c r="L52" s="706"/>
    </row>
    <row r="53" spans="1:15" x14ac:dyDescent="0.25">
      <c r="C53" s="706"/>
      <c r="D53" s="706"/>
      <c r="E53" s="706"/>
      <c r="F53" s="706"/>
      <c r="G53" s="706"/>
      <c r="H53" s="706"/>
      <c r="I53" s="706"/>
      <c r="J53" s="706"/>
      <c r="K53" s="706"/>
      <c r="L53" s="706"/>
    </row>
    <row r="54" spans="1:15" x14ac:dyDescent="0.25">
      <c r="C54" s="706"/>
      <c r="D54" s="706"/>
      <c r="E54" s="706"/>
      <c r="F54" s="706"/>
      <c r="G54" s="706"/>
      <c r="H54" s="706"/>
      <c r="I54" s="706"/>
      <c r="J54" s="706"/>
      <c r="K54" s="706"/>
      <c r="L54" s="706"/>
    </row>
    <row r="55" spans="1:15" x14ac:dyDescent="0.25">
      <c r="C55" s="706"/>
      <c r="D55" s="706"/>
      <c r="E55" s="706"/>
      <c r="F55" s="706"/>
      <c r="G55" s="706"/>
      <c r="H55" s="706"/>
      <c r="I55" s="706"/>
      <c r="J55" s="706"/>
      <c r="K55" s="706"/>
      <c r="L55" s="706"/>
    </row>
    <row r="56" spans="1:15" x14ac:dyDescent="0.25">
      <c r="C56" s="706"/>
      <c r="D56" s="706"/>
      <c r="E56" s="706"/>
      <c r="F56" s="706"/>
      <c r="G56" s="706"/>
      <c r="H56" s="706"/>
      <c r="I56" s="706"/>
      <c r="J56" s="706"/>
      <c r="K56" s="706"/>
      <c r="L56" s="706"/>
    </row>
    <row r="57" spans="1:15" x14ac:dyDescent="0.25">
      <c r="C57" s="706"/>
      <c r="D57" s="706"/>
      <c r="E57" s="706"/>
      <c r="F57" s="706"/>
      <c r="G57" s="706"/>
      <c r="H57" s="706"/>
      <c r="I57" s="706"/>
      <c r="J57" s="706"/>
      <c r="K57" s="706"/>
      <c r="L57" s="706"/>
    </row>
    <row r="58" spans="1:15" x14ac:dyDescent="0.25">
      <c r="C58" s="706"/>
      <c r="D58" s="706"/>
      <c r="E58" s="706"/>
      <c r="F58" s="706"/>
      <c r="G58" s="706"/>
      <c r="H58" s="706"/>
      <c r="I58" s="706"/>
      <c r="J58" s="706"/>
      <c r="K58" s="706"/>
      <c r="L58" s="706"/>
    </row>
    <row r="59" spans="1:15" x14ac:dyDescent="0.25">
      <c r="C59" s="706"/>
      <c r="D59" s="706"/>
      <c r="E59" s="706"/>
      <c r="F59" s="706"/>
      <c r="G59" s="706"/>
      <c r="H59" s="706"/>
      <c r="I59" s="706"/>
      <c r="J59" s="706"/>
      <c r="K59" s="706"/>
      <c r="L59" s="706"/>
    </row>
    <row r="60" spans="1:15" x14ac:dyDescent="0.25">
      <c r="C60" s="706"/>
      <c r="D60" s="706"/>
      <c r="E60" s="706"/>
      <c r="F60" s="706"/>
      <c r="G60" s="706"/>
      <c r="H60" s="706"/>
      <c r="I60" s="706"/>
      <c r="J60" s="706"/>
      <c r="K60" s="706"/>
      <c r="L60" s="706"/>
    </row>
    <row r="61" spans="1:15" x14ac:dyDescent="0.25">
      <c r="C61" s="706"/>
      <c r="D61" s="706"/>
      <c r="E61" s="706"/>
      <c r="F61" s="706"/>
      <c r="G61" s="706"/>
      <c r="H61" s="706"/>
      <c r="I61" s="706"/>
      <c r="J61" s="706"/>
      <c r="K61" s="706"/>
      <c r="L61" s="706"/>
    </row>
    <row r="62" spans="1:15" x14ac:dyDescent="0.25">
      <c r="C62" s="706"/>
      <c r="D62" s="706"/>
      <c r="E62" s="706"/>
      <c r="F62" s="706"/>
      <c r="G62" s="706"/>
      <c r="H62" s="706"/>
      <c r="I62" s="706"/>
      <c r="J62" s="706"/>
      <c r="K62" s="706"/>
      <c r="L62" s="706"/>
    </row>
    <row r="63" spans="1:15" x14ac:dyDescent="0.25">
      <c r="C63" s="706"/>
      <c r="D63" s="706"/>
      <c r="E63" s="706"/>
      <c r="F63" s="706"/>
      <c r="G63" s="706"/>
      <c r="H63" s="706"/>
      <c r="I63" s="706"/>
      <c r="J63" s="706"/>
      <c r="K63" s="706"/>
      <c r="L63" s="706"/>
    </row>
    <row r="64" spans="1:15" x14ac:dyDescent="0.25">
      <c r="C64" s="708"/>
      <c r="D64" s="708"/>
      <c r="E64" s="708"/>
      <c r="F64" s="708"/>
      <c r="G64" s="708"/>
      <c r="H64" s="708"/>
      <c r="I64" s="708"/>
      <c r="J64" s="708"/>
      <c r="K64" s="708"/>
      <c r="L64" s="708"/>
    </row>
    <row r="66" spans="3:12" x14ac:dyDescent="0.25">
      <c r="F66" s="708"/>
      <c r="G66" s="708"/>
      <c r="H66" s="708"/>
      <c r="I66" s="708"/>
      <c r="J66" s="708"/>
      <c r="K66" s="708"/>
      <c r="L66" s="708"/>
    </row>
    <row r="67" spans="3:12" x14ac:dyDescent="0.25">
      <c r="H67" s="706"/>
      <c r="I67" s="706"/>
      <c r="J67" s="706"/>
      <c r="K67" s="706"/>
      <c r="L67" s="706"/>
    </row>
    <row r="68" spans="3:12" x14ac:dyDescent="0.25">
      <c r="C68" s="706"/>
      <c r="D68" s="706"/>
      <c r="E68" s="706"/>
      <c r="F68" s="706"/>
      <c r="G68" s="706"/>
      <c r="H68" s="706"/>
      <c r="I68" s="706"/>
      <c r="J68" s="706"/>
      <c r="K68" s="706"/>
      <c r="L68" s="706"/>
    </row>
    <row r="69" spans="3:12" x14ac:dyDescent="0.25">
      <c r="C69" s="706"/>
      <c r="D69" s="706"/>
      <c r="E69" s="706"/>
      <c r="F69" s="706"/>
      <c r="G69" s="706"/>
      <c r="H69" s="706"/>
      <c r="I69" s="706"/>
      <c r="J69" s="706"/>
      <c r="K69" s="706"/>
      <c r="L69" s="706"/>
    </row>
    <row r="71" spans="3:12" x14ac:dyDescent="0.25">
      <c r="F71" s="709"/>
      <c r="G71" s="709"/>
      <c r="H71" s="709"/>
    </row>
    <row r="72" spans="3:12" x14ac:dyDescent="0.25">
      <c r="C72" s="710"/>
      <c r="F72" s="711"/>
      <c r="H72" s="712"/>
      <c r="I72" s="712"/>
      <c r="J72" s="712"/>
      <c r="L72" s="713"/>
    </row>
    <row r="73" spans="3:12" x14ac:dyDescent="0.25">
      <c r="C73" s="714"/>
      <c r="H73" s="714"/>
    </row>
  </sheetData>
  <mergeCells count="11">
    <mergeCell ref="A6:M6"/>
    <mergeCell ref="N6:O6"/>
    <mergeCell ref="A15:A17"/>
    <mergeCell ref="B15:B17"/>
    <mergeCell ref="C15:L15"/>
    <mergeCell ref="M15:M17"/>
    <mergeCell ref="C16:D16"/>
    <mergeCell ref="E16:F16"/>
    <mergeCell ref="G16:H16"/>
    <mergeCell ref="I16:J16"/>
    <mergeCell ref="K16:L16"/>
  </mergeCells>
  <phoneticPr fontId="52" type="noConversion"/>
  <pageMargins left="0.39370078740157483" right="0.19685039370078741" top="0.78740157480314965" bottom="0.19685039370078741" header="0.51181102362204722" footer="0.51181102362204722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V37"/>
  <sheetViews>
    <sheetView tabSelected="1" topLeftCell="A10" zoomScaleNormal="70" workbookViewId="0">
      <selection activeCell="D32" sqref="D32"/>
    </sheetView>
  </sheetViews>
  <sheetFormatPr defaultRowHeight="15.75" x14ac:dyDescent="0.25"/>
  <cols>
    <col min="1" max="1" width="7.25" style="1" customWidth="1"/>
    <col min="2" max="2" width="25.25" style="1" customWidth="1"/>
    <col min="3" max="3" width="8" style="1" customWidth="1"/>
    <col min="4" max="4" width="7.25" style="1" customWidth="1"/>
    <col min="5" max="5" width="7.125" style="1" customWidth="1"/>
    <col min="6" max="6" width="7.875" style="1" customWidth="1"/>
    <col min="7" max="7" width="7.625" style="1" customWidth="1"/>
    <col min="8" max="9" width="7.25" style="1" customWidth="1"/>
    <col min="10" max="10" width="8.375" style="1" customWidth="1"/>
    <col min="11" max="11" width="7.875" style="1" customWidth="1"/>
    <col min="12" max="12" width="8.25" style="1" customWidth="1"/>
    <col min="13" max="13" width="7.875" style="1" customWidth="1"/>
    <col min="14" max="14" width="7.25" style="1" customWidth="1"/>
    <col min="15" max="15" width="7.375" style="1" customWidth="1"/>
    <col min="16" max="16" width="7.75" style="1" customWidth="1"/>
    <col min="17" max="17" width="8" style="1" customWidth="1"/>
    <col min="18" max="18" width="8.125" style="1" customWidth="1"/>
    <col min="19" max="20" width="8" style="1" customWidth="1"/>
    <col min="21" max="21" width="8.875" style="1" customWidth="1"/>
    <col min="22" max="22" width="10.25" style="1" customWidth="1"/>
    <col min="23" max="16384" width="9" style="1"/>
  </cols>
  <sheetData>
    <row r="1" spans="1:22" x14ac:dyDescent="0.25">
      <c r="M1" s="4"/>
      <c r="V1" s="4"/>
    </row>
    <row r="2" spans="1:22" x14ac:dyDescent="0.25">
      <c r="M2" s="4"/>
      <c r="V2" s="4" t="s">
        <v>308</v>
      </c>
    </row>
    <row r="3" spans="1:22" x14ac:dyDescent="0.25">
      <c r="M3" s="4"/>
      <c r="V3" s="4" t="s">
        <v>119</v>
      </c>
    </row>
    <row r="4" spans="1:22" x14ac:dyDescent="0.25">
      <c r="M4" s="4"/>
      <c r="V4" s="4" t="s">
        <v>137</v>
      </c>
    </row>
    <row r="5" spans="1:22" x14ac:dyDescent="0.25">
      <c r="M5" s="4"/>
      <c r="V5" s="4"/>
    </row>
    <row r="6" spans="1:22" ht="31.5" customHeight="1" x14ac:dyDescent="0.25">
      <c r="A6" s="990" t="s">
        <v>72</v>
      </c>
      <c r="B6" s="928"/>
      <c r="C6" s="928"/>
      <c r="D6" s="928"/>
      <c r="E6" s="928"/>
      <c r="F6" s="928"/>
      <c r="G6" s="928"/>
      <c r="H6" s="928"/>
      <c r="I6" s="928"/>
      <c r="J6" s="928"/>
      <c r="K6" s="928"/>
      <c r="L6" s="928"/>
      <c r="M6" s="928"/>
      <c r="N6" s="928"/>
      <c r="O6" s="928"/>
      <c r="P6" s="928"/>
      <c r="Q6" s="928"/>
      <c r="R6" s="928"/>
      <c r="S6" s="928"/>
      <c r="T6" s="928"/>
      <c r="U6" s="928"/>
      <c r="V6" s="928"/>
    </row>
    <row r="7" spans="1:22" ht="18.75" x14ac:dyDescent="0.3">
      <c r="B7" s="812"/>
      <c r="M7" s="4"/>
      <c r="V7" s="4"/>
    </row>
    <row r="8" spans="1:22" ht="18.75" x14ac:dyDescent="0.3">
      <c r="B8" s="812"/>
      <c r="M8" s="4"/>
      <c r="V8" s="4" t="s">
        <v>120</v>
      </c>
    </row>
    <row r="9" spans="1:22" x14ac:dyDescent="0.25">
      <c r="M9" s="4"/>
      <c r="V9" s="4" t="s">
        <v>429</v>
      </c>
    </row>
    <row r="10" spans="1:22" x14ac:dyDescent="0.25">
      <c r="M10" s="4"/>
      <c r="V10" s="4" t="s">
        <v>432</v>
      </c>
    </row>
    <row r="11" spans="1:22" x14ac:dyDescent="0.25">
      <c r="M11" s="4"/>
      <c r="V11" s="234" t="s">
        <v>122</v>
      </c>
    </row>
    <row r="12" spans="1:22" x14ac:dyDescent="0.25">
      <c r="M12" s="4"/>
      <c r="V12" s="4" t="s">
        <v>65</v>
      </c>
    </row>
    <row r="13" spans="1:22" x14ac:dyDescent="0.25">
      <c r="M13" s="4"/>
      <c r="V13" s="4" t="s">
        <v>124</v>
      </c>
    </row>
    <row r="14" spans="1:22" ht="16.5" thickBot="1" x14ac:dyDescent="0.3"/>
    <row r="15" spans="1:22" ht="15.75" customHeight="1" thickBot="1" x14ac:dyDescent="0.3">
      <c r="A15" s="1022" t="s">
        <v>621</v>
      </c>
      <c r="B15" s="1019" t="s">
        <v>677</v>
      </c>
      <c r="C15" s="1043" t="s">
        <v>667</v>
      </c>
      <c r="D15" s="1044"/>
      <c r="E15" s="1044"/>
      <c r="F15" s="1044"/>
      <c r="G15" s="1044"/>
      <c r="H15" s="1044"/>
      <c r="I15" s="1044"/>
      <c r="J15" s="1044"/>
      <c r="K15" s="1044"/>
      <c r="L15" s="1045"/>
      <c r="M15" s="1044" t="s">
        <v>748</v>
      </c>
      <c r="N15" s="1044"/>
      <c r="O15" s="1044"/>
      <c r="P15" s="1044"/>
      <c r="Q15" s="1044"/>
      <c r="R15" s="1044"/>
      <c r="S15" s="1044"/>
      <c r="T15" s="1044"/>
      <c r="U15" s="1044"/>
      <c r="V15" s="1045"/>
    </row>
    <row r="16" spans="1:22" ht="15.75" customHeight="1" x14ac:dyDescent="0.25">
      <c r="A16" s="1023"/>
      <c r="B16" s="1020"/>
      <c r="C16" s="1016" t="s">
        <v>744</v>
      </c>
      <c r="D16" s="1018"/>
      <c r="E16" s="1018"/>
      <c r="F16" s="1018"/>
      <c r="G16" s="1017"/>
      <c r="H16" s="1018" t="s">
        <v>646</v>
      </c>
      <c r="I16" s="1018"/>
      <c r="J16" s="1018"/>
      <c r="K16" s="1018"/>
      <c r="L16" s="1018"/>
      <c r="M16" s="1016" t="s">
        <v>744</v>
      </c>
      <c r="N16" s="1018"/>
      <c r="O16" s="1018"/>
      <c r="P16" s="1018"/>
      <c r="Q16" s="1017"/>
      <c r="R16" s="1018" t="s">
        <v>646</v>
      </c>
      <c r="S16" s="1018"/>
      <c r="T16" s="1018"/>
      <c r="U16" s="1018"/>
      <c r="V16" s="1017"/>
    </row>
    <row r="17" spans="1:22" ht="15.75" customHeight="1" x14ac:dyDescent="0.25">
      <c r="A17" s="1023"/>
      <c r="B17" s="1020"/>
      <c r="C17" s="1039" t="s">
        <v>678</v>
      </c>
      <c r="D17" s="1040"/>
      <c r="E17" s="1040"/>
      <c r="F17" s="1040"/>
      <c r="G17" s="1041"/>
      <c r="H17" s="1040" t="s">
        <v>678</v>
      </c>
      <c r="I17" s="1040"/>
      <c r="J17" s="1040"/>
      <c r="K17" s="1040"/>
      <c r="L17" s="1040"/>
      <c r="M17" s="1039" t="s">
        <v>678</v>
      </c>
      <c r="N17" s="1040"/>
      <c r="O17" s="1040"/>
      <c r="P17" s="1040"/>
      <c r="Q17" s="1041"/>
      <c r="R17" s="1040" t="s">
        <v>678</v>
      </c>
      <c r="S17" s="1040"/>
      <c r="T17" s="1040"/>
      <c r="U17" s="1040"/>
      <c r="V17" s="1041"/>
    </row>
    <row r="18" spans="1:22" ht="15.6" customHeight="1" thickBot="1" x14ac:dyDescent="0.3">
      <c r="A18" s="1024"/>
      <c r="B18" s="1021"/>
      <c r="C18" s="136" t="s">
        <v>679</v>
      </c>
      <c r="D18" s="114" t="s">
        <v>680</v>
      </c>
      <c r="E18" s="114" t="s">
        <v>681</v>
      </c>
      <c r="F18" s="114" t="s">
        <v>682</v>
      </c>
      <c r="G18" s="115">
        <v>2017</v>
      </c>
      <c r="H18" s="137" t="s">
        <v>679</v>
      </c>
      <c r="I18" s="114" t="s">
        <v>680</v>
      </c>
      <c r="J18" s="114" t="s">
        <v>681</v>
      </c>
      <c r="K18" s="114" t="s">
        <v>682</v>
      </c>
      <c r="L18" s="115">
        <v>2017</v>
      </c>
      <c r="M18" s="136" t="s">
        <v>679</v>
      </c>
      <c r="N18" s="114" t="s">
        <v>680</v>
      </c>
      <c r="O18" s="114" t="s">
        <v>681</v>
      </c>
      <c r="P18" s="114" t="s">
        <v>682</v>
      </c>
      <c r="Q18" s="115">
        <v>2017</v>
      </c>
      <c r="R18" s="137" t="s">
        <v>679</v>
      </c>
      <c r="S18" s="114" t="s">
        <v>680</v>
      </c>
      <c r="T18" s="114" t="s">
        <v>681</v>
      </c>
      <c r="U18" s="114" t="s">
        <v>682</v>
      </c>
      <c r="V18" s="115">
        <v>2017</v>
      </c>
    </row>
    <row r="19" spans="1:22" ht="16.5" thickBot="1" x14ac:dyDescent="0.3">
      <c r="A19" s="794">
        <v>1</v>
      </c>
      <c r="B19" s="762">
        <v>2</v>
      </c>
      <c r="C19" s="789">
        <v>3</v>
      </c>
      <c r="D19" s="790">
        <v>4</v>
      </c>
      <c r="E19" s="790">
        <v>5</v>
      </c>
      <c r="F19" s="790">
        <v>6</v>
      </c>
      <c r="G19" s="791">
        <v>7</v>
      </c>
      <c r="H19" s="792">
        <v>8</v>
      </c>
      <c r="I19" s="792">
        <v>9</v>
      </c>
      <c r="J19" s="792">
        <v>10</v>
      </c>
      <c r="K19" s="792">
        <v>11</v>
      </c>
      <c r="L19" s="795">
        <v>12</v>
      </c>
      <c r="M19" s="789">
        <v>13</v>
      </c>
      <c r="N19" s="790">
        <v>14</v>
      </c>
      <c r="O19" s="790">
        <v>15</v>
      </c>
      <c r="P19" s="790">
        <v>16</v>
      </c>
      <c r="Q19" s="791">
        <v>17</v>
      </c>
      <c r="R19" s="792">
        <v>18</v>
      </c>
      <c r="S19" s="792">
        <v>19</v>
      </c>
      <c r="T19" s="792">
        <v>20</v>
      </c>
      <c r="U19" s="792">
        <v>21</v>
      </c>
      <c r="V19" s="793">
        <v>22</v>
      </c>
    </row>
    <row r="20" spans="1:22" ht="47.25" x14ac:dyDescent="0.25">
      <c r="A20" s="848">
        <v>1</v>
      </c>
      <c r="B20" s="849" t="s">
        <v>584</v>
      </c>
      <c r="C20" s="850"/>
      <c r="D20" s="851"/>
      <c r="E20" s="851">
        <v>7.0000000000000007E-2</v>
      </c>
      <c r="F20" s="851"/>
      <c r="G20" s="852">
        <f>E20</f>
        <v>7.0000000000000007E-2</v>
      </c>
      <c r="H20" s="853"/>
      <c r="I20" s="851"/>
      <c r="J20" s="851"/>
      <c r="K20" s="851"/>
      <c r="L20" s="854"/>
      <c r="M20" s="850"/>
      <c r="N20" s="851"/>
      <c r="O20" s="851">
        <v>7.0000000000000007E-2</v>
      </c>
      <c r="P20" s="851"/>
      <c r="Q20" s="852">
        <f>O20</f>
        <v>7.0000000000000007E-2</v>
      </c>
      <c r="R20" s="853"/>
      <c r="S20" s="851"/>
      <c r="T20" s="851"/>
      <c r="U20" s="851"/>
      <c r="V20" s="852"/>
    </row>
    <row r="21" spans="1:22" ht="31.5" x14ac:dyDescent="0.25">
      <c r="A21" s="799">
        <v>2</v>
      </c>
      <c r="B21" s="5" t="s">
        <v>592</v>
      </c>
      <c r="C21" s="765"/>
      <c r="D21" s="766">
        <v>0.26</v>
      </c>
      <c r="E21" s="766"/>
      <c r="F21" s="766"/>
      <c r="G21" s="767">
        <f>D21</f>
        <v>0.26</v>
      </c>
      <c r="H21" s="768"/>
      <c r="I21" s="766"/>
      <c r="J21" s="766"/>
      <c r="K21" s="766"/>
      <c r="L21" s="769"/>
      <c r="M21" s="765"/>
      <c r="N21" s="766">
        <v>0.26</v>
      </c>
      <c r="O21" s="766"/>
      <c r="P21" s="766"/>
      <c r="Q21" s="767">
        <f>N21</f>
        <v>0.26</v>
      </c>
      <c r="R21" s="768"/>
      <c r="S21" s="766"/>
      <c r="T21" s="766"/>
      <c r="U21" s="766"/>
      <c r="V21" s="767"/>
    </row>
    <row r="22" spans="1:22" ht="36.75" x14ac:dyDescent="0.25">
      <c r="A22" s="491">
        <v>3</v>
      </c>
      <c r="B22" s="784" t="s">
        <v>161</v>
      </c>
      <c r="C22" s="815"/>
      <c r="D22" s="816"/>
      <c r="E22" s="816"/>
      <c r="F22" s="816"/>
      <c r="G22" s="817"/>
      <c r="H22" s="818">
        <v>0.04</v>
      </c>
      <c r="I22" s="816"/>
      <c r="J22" s="816"/>
      <c r="K22" s="816"/>
      <c r="L22" s="819">
        <f>SUM(H22:K22)</f>
        <v>0.04</v>
      </c>
      <c r="M22" s="815"/>
      <c r="N22" s="816"/>
      <c r="O22" s="816"/>
      <c r="P22" s="816"/>
      <c r="Q22" s="817"/>
      <c r="R22" s="818"/>
      <c r="S22" s="816"/>
      <c r="T22" s="816"/>
      <c r="U22" s="816"/>
      <c r="V22" s="817"/>
    </row>
    <row r="23" spans="1:22" ht="39" x14ac:dyDescent="0.25">
      <c r="A23" s="491">
        <v>4</v>
      </c>
      <c r="B23" s="856" t="s">
        <v>84</v>
      </c>
      <c r="C23" s="815"/>
      <c r="D23" s="816"/>
      <c r="E23" s="816"/>
      <c r="F23" s="816"/>
      <c r="G23" s="817"/>
      <c r="H23" s="818"/>
      <c r="I23" s="816">
        <v>8.5000000000000006E-2</v>
      </c>
      <c r="J23" s="816"/>
      <c r="K23" s="816"/>
      <c r="L23" s="819">
        <f>SUM(H23:K23)</f>
        <v>8.5000000000000006E-2</v>
      </c>
      <c r="M23" s="815"/>
      <c r="N23" s="816"/>
      <c r="O23" s="816"/>
      <c r="P23" s="816"/>
      <c r="Q23" s="817"/>
      <c r="R23" s="818"/>
      <c r="S23" s="816"/>
      <c r="T23" s="816"/>
      <c r="U23" s="816"/>
      <c r="V23" s="817"/>
    </row>
    <row r="24" spans="1:22" ht="39" x14ac:dyDescent="0.25">
      <c r="A24" s="491">
        <v>5</v>
      </c>
      <c r="B24" s="856" t="s">
        <v>85</v>
      </c>
      <c r="C24" s="815"/>
      <c r="D24" s="816"/>
      <c r="E24" s="816"/>
      <c r="F24" s="816"/>
      <c r="G24" s="817"/>
      <c r="H24" s="818"/>
      <c r="I24" s="816">
        <v>4.2999999999999997E-2</v>
      </c>
      <c r="J24" s="816"/>
      <c r="K24" s="816"/>
      <c r="L24" s="819">
        <f>SUM(H24:K24)</f>
        <v>4.2999999999999997E-2</v>
      </c>
      <c r="M24" s="815"/>
      <c r="N24" s="816"/>
      <c r="O24" s="816"/>
      <c r="P24" s="816"/>
      <c r="Q24" s="817"/>
      <c r="R24" s="818"/>
      <c r="S24" s="816"/>
      <c r="T24" s="816"/>
      <c r="U24" s="816"/>
      <c r="V24" s="817"/>
    </row>
    <row r="25" spans="1:22" ht="26.25" x14ac:dyDescent="0.25">
      <c r="A25" s="491">
        <v>6</v>
      </c>
      <c r="B25" s="856" t="s">
        <v>68</v>
      </c>
      <c r="C25" s="815"/>
      <c r="D25" s="816"/>
      <c r="E25" s="816"/>
      <c r="F25" s="816"/>
      <c r="G25" s="817"/>
      <c r="H25" s="818"/>
      <c r="I25" s="816"/>
      <c r="J25" s="816">
        <v>0.108</v>
      </c>
      <c r="K25" s="816"/>
      <c r="L25" s="819">
        <f>SUM(H25:K25)</f>
        <v>0.108</v>
      </c>
      <c r="M25" s="815"/>
      <c r="N25" s="816"/>
      <c r="O25" s="816"/>
      <c r="P25" s="816"/>
      <c r="Q25" s="817"/>
      <c r="R25" s="818"/>
      <c r="S25" s="816"/>
      <c r="T25" s="816"/>
      <c r="U25" s="816"/>
      <c r="V25" s="817"/>
    </row>
    <row r="26" spans="1:22" ht="51.75" x14ac:dyDescent="0.25">
      <c r="A26" s="491">
        <v>7</v>
      </c>
      <c r="B26" s="856" t="s">
        <v>63</v>
      </c>
      <c r="C26" s="815"/>
      <c r="D26" s="816"/>
      <c r="E26" s="816"/>
      <c r="F26" s="816"/>
      <c r="G26" s="817"/>
      <c r="H26" s="818"/>
      <c r="I26" s="816"/>
      <c r="J26" s="816">
        <v>0.4</v>
      </c>
      <c r="K26" s="816"/>
      <c r="L26" s="819">
        <f>SUM(H26:K26)</f>
        <v>0.4</v>
      </c>
      <c r="M26" s="815"/>
      <c r="N26" s="816"/>
      <c r="O26" s="816"/>
      <c r="P26" s="816"/>
      <c r="Q26" s="817"/>
      <c r="R26" s="818"/>
      <c r="S26" s="816"/>
      <c r="T26" s="816"/>
      <c r="U26" s="816"/>
      <c r="V26" s="817"/>
    </row>
    <row r="27" spans="1:22" x14ac:dyDescent="0.25">
      <c r="A27" s="491"/>
      <c r="B27" s="857"/>
      <c r="C27" s="815"/>
      <c r="D27" s="816"/>
      <c r="E27" s="816"/>
      <c r="F27" s="816"/>
      <c r="G27" s="817"/>
      <c r="H27" s="818"/>
      <c r="I27" s="816"/>
      <c r="J27" s="816"/>
      <c r="K27" s="816"/>
      <c r="L27" s="819"/>
      <c r="M27" s="815"/>
      <c r="N27" s="816"/>
      <c r="O27" s="816"/>
      <c r="P27" s="816"/>
      <c r="Q27" s="817"/>
      <c r="R27" s="818"/>
      <c r="S27" s="816"/>
      <c r="T27" s="816"/>
      <c r="U27" s="816"/>
      <c r="V27" s="817"/>
    </row>
    <row r="28" spans="1:22" ht="16.5" thickBot="1" x14ac:dyDescent="0.3">
      <c r="A28" s="481"/>
      <c r="B28" s="855"/>
      <c r="C28" s="770"/>
      <c r="D28" s="771"/>
      <c r="E28" s="771"/>
      <c r="F28" s="771"/>
      <c r="G28" s="772"/>
      <c r="H28" s="796"/>
      <c r="I28" s="771"/>
      <c r="J28" s="771"/>
      <c r="K28" s="771"/>
      <c r="L28" s="797"/>
      <c r="M28" s="770"/>
      <c r="N28" s="771"/>
      <c r="O28" s="771"/>
      <c r="P28" s="771"/>
      <c r="Q28" s="772"/>
      <c r="R28" s="796"/>
      <c r="S28" s="771"/>
      <c r="T28" s="771"/>
      <c r="U28" s="771"/>
      <c r="V28" s="773"/>
    </row>
    <row r="29" spans="1:22" x14ac:dyDescent="0.25">
      <c r="A29" s="29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3"/>
    </row>
    <row r="30" spans="1:22" x14ac:dyDescent="0.25">
      <c r="B30" s="1" t="s">
        <v>743</v>
      </c>
    </row>
    <row r="32" spans="1:22" x14ac:dyDescent="0.25">
      <c r="M32" s="13"/>
      <c r="N32" s="13"/>
      <c r="O32" s="13"/>
      <c r="P32" s="13"/>
    </row>
    <row r="33" spans="1:16" x14ac:dyDescent="0.25">
      <c r="M33" s="13"/>
      <c r="N33" s="1042"/>
      <c r="O33" s="1042"/>
      <c r="P33" s="13"/>
    </row>
    <row r="34" spans="1:16" x14ac:dyDescent="0.25">
      <c r="M34" s="13"/>
      <c r="N34" s="13"/>
      <c r="O34" s="13"/>
      <c r="P34" s="13"/>
    </row>
    <row r="35" spans="1:16" x14ac:dyDescent="0.25">
      <c r="A35" s="20"/>
    </row>
    <row r="37" spans="1:16" x14ac:dyDescent="0.25">
      <c r="A37" s="17"/>
    </row>
  </sheetData>
  <mergeCells count="14">
    <mergeCell ref="C16:G16"/>
    <mergeCell ref="H16:L16"/>
    <mergeCell ref="M16:Q16"/>
    <mergeCell ref="R16:V16"/>
    <mergeCell ref="C17:G17"/>
    <mergeCell ref="H17:L17"/>
    <mergeCell ref="M17:Q17"/>
    <mergeCell ref="R17:V17"/>
    <mergeCell ref="N33:O33"/>
    <mergeCell ref="A6:V6"/>
    <mergeCell ref="A15:A18"/>
    <mergeCell ref="B15:B18"/>
    <mergeCell ref="C15:L15"/>
    <mergeCell ref="M15:V15"/>
  </mergeCells>
  <phoneticPr fontId="52" type="noConversion"/>
  <pageMargins left="0.7" right="0.7" top="0.75" bottom="0.75" header="0.3" footer="0.3"/>
  <pageSetup paperSize="9" scale="6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0"/>
  <sheetViews>
    <sheetView topLeftCell="A7" zoomScaleNormal="90" workbookViewId="0">
      <selection activeCell="F7" sqref="F7"/>
    </sheetView>
  </sheetViews>
  <sheetFormatPr defaultRowHeight="15.75" x14ac:dyDescent="0.25"/>
  <cols>
    <col min="1" max="2" width="57.875" style="281" customWidth="1"/>
    <col min="3" max="16384" width="9" style="283"/>
  </cols>
  <sheetData>
    <row r="1" spans="1:2" x14ac:dyDescent="0.25">
      <c r="B1" s="282" t="s">
        <v>140</v>
      </c>
    </row>
    <row r="2" spans="1:2" x14ac:dyDescent="0.25">
      <c r="B2" s="282" t="s">
        <v>119</v>
      </c>
    </row>
    <row r="3" spans="1:2" x14ac:dyDescent="0.25">
      <c r="B3" s="282" t="s">
        <v>137</v>
      </c>
    </row>
    <row r="4" spans="1:2" x14ac:dyDescent="0.25">
      <c r="B4" s="282"/>
    </row>
    <row r="5" spans="1:2" ht="30.75" customHeight="1" x14ac:dyDescent="0.25">
      <c r="A5" s="1046" t="s">
        <v>385</v>
      </c>
      <c r="B5" s="1047"/>
    </row>
    <row r="6" spans="1:2" x14ac:dyDescent="0.25">
      <c r="B6" s="282"/>
    </row>
    <row r="7" spans="1:2" x14ac:dyDescent="0.25">
      <c r="B7" s="282" t="s">
        <v>120</v>
      </c>
    </row>
    <row r="8" spans="1:2" x14ac:dyDescent="0.25">
      <c r="B8" s="282" t="s">
        <v>121</v>
      </c>
    </row>
    <row r="9" spans="1:2" x14ac:dyDescent="0.25">
      <c r="B9" s="282"/>
    </row>
    <row r="10" spans="1:2" x14ac:dyDescent="0.25">
      <c r="B10" s="284" t="s">
        <v>122</v>
      </c>
    </row>
    <row r="11" spans="1:2" x14ac:dyDescent="0.25">
      <c r="B11" s="282" t="s">
        <v>123</v>
      </c>
    </row>
    <row r="12" spans="1:2" x14ac:dyDescent="0.25">
      <c r="B12" s="282" t="s">
        <v>124</v>
      </c>
    </row>
    <row r="13" spans="1:2" ht="16.5" thickBot="1" x14ac:dyDescent="0.3">
      <c r="B13" s="285"/>
    </row>
    <row r="14" spans="1:2" ht="16.5" thickBot="1" x14ac:dyDescent="0.3">
      <c r="A14" s="286" t="s">
        <v>660</v>
      </c>
      <c r="B14" s="287"/>
    </row>
    <row r="15" spans="1:2" ht="16.5" thickBot="1" x14ac:dyDescent="0.3">
      <c r="A15" s="286" t="s">
        <v>177</v>
      </c>
      <c r="B15" s="287"/>
    </row>
    <row r="16" spans="1:2" ht="16.5" thickBot="1" x14ac:dyDescent="0.3">
      <c r="A16" s="286" t="s">
        <v>178</v>
      </c>
      <c r="B16" s="288" t="s">
        <v>179</v>
      </c>
    </row>
    <row r="17" spans="1:2" ht="16.5" thickBot="1" x14ac:dyDescent="0.3">
      <c r="A17" s="286" t="s">
        <v>180</v>
      </c>
      <c r="B17" s="288"/>
    </row>
    <row r="18" spans="1:2" ht="16.5" thickBot="1" x14ac:dyDescent="0.3">
      <c r="A18" s="289" t="s">
        <v>181</v>
      </c>
      <c r="B18" s="287" t="s">
        <v>182</v>
      </c>
    </row>
    <row r="19" spans="1:2" ht="30.75" thickBot="1" x14ac:dyDescent="0.3">
      <c r="A19" s="290" t="s">
        <v>183</v>
      </c>
      <c r="B19" s="291" t="s">
        <v>184</v>
      </c>
    </row>
    <row r="20" spans="1:2" ht="16.5" thickBot="1" x14ac:dyDescent="0.3">
      <c r="A20" s="292" t="s">
        <v>185</v>
      </c>
      <c r="B20" s="293"/>
    </row>
    <row r="21" spans="1:2" ht="30.75" thickBot="1" x14ac:dyDescent="0.3">
      <c r="A21" s="293" t="s">
        <v>186</v>
      </c>
      <c r="B21" s="293"/>
    </row>
    <row r="22" spans="1:2" ht="60.75" thickBot="1" x14ac:dyDescent="0.3">
      <c r="A22" s="294" t="s">
        <v>187</v>
      </c>
      <c r="B22" s="293"/>
    </row>
    <row r="23" spans="1:2" ht="60.75" thickBot="1" x14ac:dyDescent="0.3">
      <c r="A23" s="295" t="s">
        <v>188</v>
      </c>
      <c r="B23" s="293"/>
    </row>
    <row r="24" spans="1:2" ht="16.5" thickBot="1" x14ac:dyDescent="0.3">
      <c r="A24" s="289" t="s">
        <v>189</v>
      </c>
      <c r="B24" s="293"/>
    </row>
    <row r="25" spans="1:2" ht="30.75" thickBot="1" x14ac:dyDescent="0.3">
      <c r="A25" s="295" t="s">
        <v>190</v>
      </c>
      <c r="B25" s="293"/>
    </row>
    <row r="26" spans="1:2" ht="16.5" thickBot="1" x14ac:dyDescent="0.3">
      <c r="A26" s="289" t="s">
        <v>191</v>
      </c>
      <c r="B26" s="293"/>
    </row>
    <row r="27" spans="1:2" ht="30.75" thickBot="1" x14ac:dyDescent="0.3">
      <c r="A27" s="296" t="s">
        <v>192</v>
      </c>
      <c r="B27" s="293"/>
    </row>
    <row r="28" spans="1:2" ht="16.5" thickBot="1" x14ac:dyDescent="0.3">
      <c r="A28" s="289" t="s">
        <v>193</v>
      </c>
      <c r="B28" s="291" t="s">
        <v>194</v>
      </c>
    </row>
    <row r="29" spans="1:2" ht="16.5" thickBot="1" x14ac:dyDescent="0.3">
      <c r="A29" s="292" t="s">
        <v>195</v>
      </c>
      <c r="B29" s="291"/>
    </row>
    <row r="30" spans="1:2" ht="90.75" thickBot="1" x14ac:dyDescent="0.3">
      <c r="A30" s="289" t="s">
        <v>196</v>
      </c>
      <c r="B30" s="297" t="s">
        <v>197</v>
      </c>
    </row>
    <row r="31" spans="1:2" ht="28.5" x14ac:dyDescent="0.25">
      <c r="A31" s="292" t="s">
        <v>198</v>
      </c>
      <c r="B31" s="294"/>
    </row>
    <row r="32" spans="1:2" ht="45" x14ac:dyDescent="0.25">
      <c r="A32" s="298" t="s">
        <v>199</v>
      </c>
      <c r="B32" s="298"/>
    </row>
    <row r="33" spans="1:2" x14ac:dyDescent="0.25">
      <c r="A33" s="298" t="s">
        <v>200</v>
      </c>
      <c r="B33" s="298"/>
    </row>
    <row r="34" spans="1:2" x14ac:dyDescent="0.25">
      <c r="A34" s="298" t="s">
        <v>201</v>
      </c>
      <c r="B34" s="298"/>
    </row>
    <row r="35" spans="1:2" ht="16.5" thickBot="1" x14ac:dyDescent="0.3">
      <c r="A35" s="299" t="s">
        <v>202</v>
      </c>
      <c r="B35" s="300"/>
    </row>
    <row r="36" spans="1:2" ht="29.25" thickBot="1" x14ac:dyDescent="0.3">
      <c r="A36" s="301" t="s">
        <v>203</v>
      </c>
      <c r="B36" s="293"/>
    </row>
    <row r="37" spans="1:2" ht="16.5" thickBot="1" x14ac:dyDescent="0.3">
      <c r="A37" s="293" t="s">
        <v>204</v>
      </c>
      <c r="B37" s="293"/>
    </row>
    <row r="38" spans="1:2" ht="29.25" thickBot="1" x14ac:dyDescent="0.3">
      <c r="A38" s="302" t="s">
        <v>205</v>
      </c>
      <c r="B38" s="293"/>
    </row>
    <row r="39" spans="1:2" ht="29.25" thickBot="1" x14ac:dyDescent="0.3">
      <c r="A39" s="302" t="s">
        <v>206</v>
      </c>
      <c r="B39" s="293"/>
    </row>
    <row r="40" spans="1:2" ht="16.5" thickBot="1" x14ac:dyDescent="0.3">
      <c r="A40" s="293" t="s">
        <v>694</v>
      </c>
      <c r="B40" s="293"/>
    </row>
    <row r="41" spans="1:2" ht="29.25" thickBot="1" x14ac:dyDescent="0.3">
      <c r="A41" s="302" t="s">
        <v>207</v>
      </c>
      <c r="B41" s="293"/>
    </row>
    <row r="42" spans="1:2" ht="16.5" thickBot="1" x14ac:dyDescent="0.3">
      <c r="A42" s="293" t="s">
        <v>208</v>
      </c>
      <c r="B42" s="293"/>
    </row>
    <row r="43" spans="1:2" ht="16.5" thickBot="1" x14ac:dyDescent="0.3">
      <c r="A43" s="293" t="s">
        <v>209</v>
      </c>
      <c r="B43" s="293"/>
    </row>
    <row r="44" spans="1:2" ht="16.5" thickBot="1" x14ac:dyDescent="0.3">
      <c r="A44" s="293" t="s">
        <v>210</v>
      </c>
      <c r="B44" s="293"/>
    </row>
    <row r="45" spans="1:2" ht="16.5" thickBot="1" x14ac:dyDescent="0.3">
      <c r="A45" s="293" t="s">
        <v>211</v>
      </c>
      <c r="B45" s="293"/>
    </row>
    <row r="46" spans="1:2" ht="29.25" thickBot="1" x14ac:dyDescent="0.3">
      <c r="A46" s="302" t="s">
        <v>212</v>
      </c>
      <c r="B46" s="293"/>
    </row>
    <row r="47" spans="1:2" ht="16.5" thickBot="1" x14ac:dyDescent="0.3">
      <c r="A47" s="293" t="s">
        <v>208</v>
      </c>
      <c r="B47" s="293"/>
    </row>
    <row r="48" spans="1:2" ht="16.5" thickBot="1" x14ac:dyDescent="0.3">
      <c r="A48" s="293" t="s">
        <v>209</v>
      </c>
      <c r="B48" s="293"/>
    </row>
    <row r="49" spans="1:2" ht="16.5" thickBot="1" x14ac:dyDescent="0.3">
      <c r="A49" s="293" t="s">
        <v>210</v>
      </c>
      <c r="B49" s="293"/>
    </row>
    <row r="50" spans="1:2" ht="16.5" thickBot="1" x14ac:dyDescent="0.3">
      <c r="A50" s="293" t="s">
        <v>211</v>
      </c>
      <c r="B50" s="293"/>
    </row>
    <row r="51" spans="1:2" ht="29.25" thickBot="1" x14ac:dyDescent="0.3">
      <c r="A51" s="302" t="s">
        <v>213</v>
      </c>
      <c r="B51" s="293"/>
    </row>
    <row r="52" spans="1:2" ht="16.5" thickBot="1" x14ac:dyDescent="0.3">
      <c r="A52" s="293" t="s">
        <v>208</v>
      </c>
      <c r="B52" s="293"/>
    </row>
    <row r="53" spans="1:2" ht="16.5" thickBot="1" x14ac:dyDescent="0.3">
      <c r="A53" s="293" t="s">
        <v>209</v>
      </c>
      <c r="B53" s="293"/>
    </row>
    <row r="54" spans="1:2" ht="16.5" thickBot="1" x14ac:dyDescent="0.3">
      <c r="A54" s="293" t="s">
        <v>210</v>
      </c>
      <c r="B54" s="293"/>
    </row>
    <row r="55" spans="1:2" ht="16.5" thickBot="1" x14ac:dyDescent="0.3">
      <c r="A55" s="293" t="s">
        <v>211</v>
      </c>
      <c r="B55" s="293"/>
    </row>
    <row r="56" spans="1:2" ht="29.25" thickBot="1" x14ac:dyDescent="0.3">
      <c r="A56" s="292" t="s">
        <v>214</v>
      </c>
      <c r="B56" s="303"/>
    </row>
    <row r="57" spans="1:2" ht="16.5" thickBot="1" x14ac:dyDescent="0.3">
      <c r="A57" s="294" t="s">
        <v>694</v>
      </c>
      <c r="B57" s="303"/>
    </row>
    <row r="58" spans="1:2" ht="16.5" thickBot="1" x14ac:dyDescent="0.3">
      <c r="A58" s="294" t="s">
        <v>215</v>
      </c>
      <c r="B58" s="303"/>
    </row>
    <row r="59" spans="1:2" ht="16.5" thickBot="1" x14ac:dyDescent="0.3">
      <c r="A59" s="294" t="s">
        <v>216</v>
      </c>
      <c r="B59" s="303"/>
    </row>
    <row r="60" spans="1:2" ht="16.5" thickBot="1" x14ac:dyDescent="0.3">
      <c r="A60" s="294" t="s">
        <v>217</v>
      </c>
      <c r="B60" s="303"/>
    </row>
    <row r="61" spans="1:2" ht="16.5" thickBot="1" x14ac:dyDescent="0.3">
      <c r="A61" s="289" t="s">
        <v>218</v>
      </c>
      <c r="B61" s="304"/>
    </row>
    <row r="62" spans="1:2" ht="16.5" thickBot="1" x14ac:dyDescent="0.3">
      <c r="A62" s="289" t="s">
        <v>219</v>
      </c>
      <c r="B62" s="304"/>
    </row>
    <row r="63" spans="1:2" ht="16.5" thickBot="1" x14ac:dyDescent="0.3">
      <c r="A63" s="289" t="s">
        <v>220</v>
      </c>
      <c r="B63" s="304"/>
    </row>
    <row r="64" spans="1:2" ht="16.5" thickBot="1" x14ac:dyDescent="0.3">
      <c r="A64" s="290" t="s">
        <v>221</v>
      </c>
      <c r="B64" s="291"/>
    </row>
    <row r="65" spans="1:2" x14ac:dyDescent="0.25">
      <c r="A65" s="292" t="s">
        <v>222</v>
      </c>
      <c r="B65" s="1048" t="s">
        <v>223</v>
      </c>
    </row>
    <row r="66" spans="1:2" x14ac:dyDescent="0.25">
      <c r="A66" s="298" t="s">
        <v>224</v>
      </c>
      <c r="B66" s="1049"/>
    </row>
    <row r="67" spans="1:2" x14ac:dyDescent="0.25">
      <c r="A67" s="298" t="s">
        <v>225</v>
      </c>
      <c r="B67" s="1049"/>
    </row>
    <row r="68" spans="1:2" x14ac:dyDescent="0.25">
      <c r="A68" s="298" t="s">
        <v>226</v>
      </c>
      <c r="B68" s="1049"/>
    </row>
    <row r="69" spans="1:2" x14ac:dyDescent="0.25">
      <c r="A69" s="298" t="s">
        <v>227</v>
      </c>
      <c r="B69" s="1049"/>
    </row>
    <row r="70" spans="1:2" ht="16.5" thickBot="1" x14ac:dyDescent="0.3">
      <c r="A70" s="300" t="s">
        <v>228</v>
      </c>
      <c r="B70" s="1050"/>
    </row>
    <row r="71" spans="1:2" ht="30.75" thickBot="1" x14ac:dyDescent="0.3">
      <c r="A71" s="294" t="s">
        <v>229</v>
      </c>
      <c r="B71" s="295"/>
    </row>
    <row r="72" spans="1:2" ht="29.25" thickBot="1" x14ac:dyDescent="0.3">
      <c r="A72" s="289" t="s">
        <v>230</v>
      </c>
      <c r="B72" s="295"/>
    </row>
    <row r="73" spans="1:2" ht="16.5" thickBot="1" x14ac:dyDescent="0.3">
      <c r="A73" s="294" t="s">
        <v>694</v>
      </c>
      <c r="B73" s="306"/>
    </row>
    <row r="74" spans="1:2" ht="16.5" thickBot="1" x14ac:dyDescent="0.3">
      <c r="A74" s="294" t="s">
        <v>231</v>
      </c>
      <c r="B74" s="295"/>
    </row>
    <row r="75" spans="1:2" ht="16.5" thickBot="1" x14ac:dyDescent="0.3">
      <c r="A75" s="294" t="s">
        <v>232</v>
      </c>
      <c r="B75" s="306"/>
    </row>
    <row r="76" spans="1:2" ht="30.75" thickBot="1" x14ac:dyDescent="0.3">
      <c r="A76" s="307" t="s">
        <v>233</v>
      </c>
      <c r="B76" s="305" t="s">
        <v>234</v>
      </c>
    </row>
    <row r="77" spans="1:2" ht="16.5" thickBot="1" x14ac:dyDescent="0.3">
      <c r="A77" s="289" t="s">
        <v>235</v>
      </c>
      <c r="B77" s="304"/>
    </row>
    <row r="78" spans="1:2" ht="16.5" thickBot="1" x14ac:dyDescent="0.3">
      <c r="A78" s="298" t="s">
        <v>236</v>
      </c>
      <c r="B78" s="308"/>
    </row>
    <row r="79" spans="1:2" ht="16.5" thickBot="1" x14ac:dyDescent="0.3">
      <c r="A79" s="298" t="s">
        <v>237</v>
      </c>
      <c r="B79" s="308"/>
    </row>
    <row r="80" spans="1:2" ht="16.5" thickBot="1" x14ac:dyDescent="0.3">
      <c r="A80" s="298" t="s">
        <v>238</v>
      </c>
      <c r="B80" s="308"/>
    </row>
    <row r="81" spans="1:2" ht="45.75" thickBot="1" x14ac:dyDescent="0.3">
      <c r="A81" s="309" t="s">
        <v>239</v>
      </c>
      <c r="B81" s="306" t="s">
        <v>240</v>
      </c>
    </row>
    <row r="82" spans="1:2" ht="28.5" x14ac:dyDescent="0.25">
      <c r="A82" s="292" t="s">
        <v>241</v>
      </c>
      <c r="B82" s="1048" t="s">
        <v>242</v>
      </c>
    </row>
    <row r="83" spans="1:2" x14ac:dyDescent="0.25">
      <c r="A83" s="298" t="s">
        <v>243</v>
      </c>
      <c r="B83" s="1049"/>
    </row>
    <row r="84" spans="1:2" x14ac:dyDescent="0.25">
      <c r="A84" s="298" t="s">
        <v>244</v>
      </c>
      <c r="B84" s="1049"/>
    </row>
    <row r="85" spans="1:2" x14ac:dyDescent="0.25">
      <c r="A85" s="298" t="s">
        <v>245</v>
      </c>
      <c r="B85" s="1049"/>
    </row>
    <row r="86" spans="1:2" x14ac:dyDescent="0.25">
      <c r="A86" s="298" t="s">
        <v>246</v>
      </c>
      <c r="B86" s="1049"/>
    </row>
    <row r="87" spans="1:2" ht="16.5" thickBot="1" x14ac:dyDescent="0.3">
      <c r="A87" s="310" t="s">
        <v>247</v>
      </c>
      <c r="B87" s="1050"/>
    </row>
    <row r="89" spans="1:2" x14ac:dyDescent="0.25">
      <c r="A89" s="311" t="s">
        <v>248</v>
      </c>
      <c r="B89" s="311"/>
    </row>
    <row r="90" spans="1:2" x14ac:dyDescent="0.25">
      <c r="A90" s="281" t="s">
        <v>249</v>
      </c>
    </row>
    <row r="91" spans="1:2" x14ac:dyDescent="0.25">
      <c r="A91" s="281" t="s">
        <v>250</v>
      </c>
    </row>
    <row r="92" spans="1:2" x14ac:dyDescent="0.25">
      <c r="A92" s="281" t="s">
        <v>251</v>
      </c>
    </row>
    <row r="93" spans="1:2" x14ac:dyDescent="0.25">
      <c r="A93" s="281" t="s">
        <v>252</v>
      </c>
    </row>
    <row r="94" spans="1:2" x14ac:dyDescent="0.25">
      <c r="A94" s="281" t="s">
        <v>253</v>
      </c>
    </row>
    <row r="95" spans="1:2" x14ac:dyDescent="0.25">
      <c r="A95" s="281" t="s">
        <v>254</v>
      </c>
    </row>
    <row r="96" spans="1:2" x14ac:dyDescent="0.25">
      <c r="A96" s="1051" t="s">
        <v>255</v>
      </c>
      <c r="B96" s="1051"/>
    </row>
    <row r="98" spans="1:2" x14ac:dyDescent="0.25">
      <c r="A98" s="312" t="s">
        <v>256</v>
      </c>
      <c r="B98" s="313"/>
    </row>
    <row r="99" spans="1:2" x14ac:dyDescent="0.25">
      <c r="B99" s="314" t="s">
        <v>257</v>
      </c>
    </row>
    <row r="100" spans="1:2" x14ac:dyDescent="0.25">
      <c r="B100" s="315" t="s">
        <v>258</v>
      </c>
    </row>
  </sheetData>
  <mergeCells count="4">
    <mergeCell ref="A5:B5"/>
    <mergeCell ref="B65:B70"/>
    <mergeCell ref="B82:B87"/>
    <mergeCell ref="A96:B96"/>
  </mergeCells>
  <phoneticPr fontId="52" type="noConversion"/>
  <pageMargins left="0.7" right="0.7" top="0.75" bottom="0.75" header="0.3" footer="0.3"/>
  <pageSetup paperSize="9" scale="65" fitToHeight="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opLeftCell="A7" zoomScaleNormal="80" workbookViewId="0">
      <selection activeCell="F7" sqref="F7"/>
    </sheetView>
  </sheetViews>
  <sheetFormatPr defaultRowHeight="15.75" x14ac:dyDescent="0.25"/>
  <cols>
    <col min="1" max="1" width="13.875" style="1" customWidth="1"/>
    <col min="2" max="2" width="31.75" style="17" customWidth="1"/>
    <col min="3" max="6" width="11.75" style="17" customWidth="1"/>
    <col min="7" max="8" width="20" style="17" customWidth="1"/>
    <col min="9" max="9" width="15.625" style="17" customWidth="1"/>
    <col min="10" max="14" width="7.875" style="17" customWidth="1"/>
    <col min="15" max="15" width="9" style="17"/>
    <col min="16" max="16384" width="9" style="1"/>
  </cols>
  <sheetData>
    <row r="1" spans="1:14" x14ac:dyDescent="0.25">
      <c r="A1" s="17"/>
      <c r="B1" s="316"/>
      <c r="C1" s="316"/>
      <c r="D1" s="316"/>
      <c r="E1" s="316"/>
      <c r="F1" s="316"/>
      <c r="G1" s="316"/>
      <c r="H1" s="316"/>
      <c r="I1" s="316"/>
      <c r="N1" s="282" t="s">
        <v>380</v>
      </c>
    </row>
    <row r="2" spans="1:14" x14ac:dyDescent="0.25">
      <c r="A2" s="17"/>
      <c r="B2" s="316"/>
      <c r="C2" s="316"/>
      <c r="D2" s="316"/>
      <c r="E2" s="316"/>
      <c r="F2" s="316"/>
      <c r="G2" s="316"/>
      <c r="H2" s="316"/>
      <c r="I2" s="316"/>
      <c r="N2" s="282" t="s">
        <v>119</v>
      </c>
    </row>
    <row r="3" spans="1:14" x14ac:dyDescent="0.25">
      <c r="A3" s="17"/>
      <c r="B3" s="316"/>
      <c r="C3" s="316"/>
      <c r="D3" s="316"/>
      <c r="E3" s="316"/>
      <c r="F3" s="316"/>
      <c r="G3" s="316"/>
      <c r="H3" s="316"/>
      <c r="I3" s="316"/>
      <c r="N3" s="282" t="s">
        <v>137</v>
      </c>
    </row>
    <row r="4" spans="1:14" x14ac:dyDescent="0.25">
      <c r="A4" s="17"/>
      <c r="B4" s="316"/>
      <c r="C4" s="316"/>
      <c r="D4" s="316"/>
      <c r="E4" s="316"/>
      <c r="F4" s="316"/>
      <c r="G4" s="316"/>
      <c r="H4" s="316"/>
      <c r="I4" s="316"/>
      <c r="N4" s="282"/>
    </row>
    <row r="5" spans="1:14" ht="33" customHeight="1" x14ac:dyDescent="0.25">
      <c r="A5" s="1052" t="s">
        <v>386</v>
      </c>
      <c r="B5" s="1053"/>
      <c r="C5" s="1053"/>
      <c r="D5" s="1053"/>
      <c r="E5" s="1053"/>
      <c r="F5" s="1053"/>
      <c r="G5" s="1053"/>
      <c r="H5" s="1053"/>
      <c r="I5" s="1053"/>
      <c r="J5" s="1053"/>
      <c r="K5" s="1053"/>
      <c r="L5" s="1053"/>
      <c r="M5" s="1053"/>
      <c r="N5" s="1053"/>
    </row>
    <row r="6" spans="1:14" x14ac:dyDescent="0.25">
      <c r="A6" s="17"/>
      <c r="B6" s="316"/>
      <c r="C6" s="316"/>
      <c r="D6" s="316"/>
      <c r="E6" s="316"/>
      <c r="F6" s="316"/>
      <c r="G6" s="316"/>
      <c r="H6" s="316"/>
      <c r="I6" s="316"/>
    </row>
    <row r="7" spans="1:14" s="283" customFormat="1" x14ac:dyDescent="0.25">
      <c r="M7" s="281"/>
      <c r="N7" s="282" t="s">
        <v>120</v>
      </c>
    </row>
    <row r="8" spans="1:14" s="283" customFormat="1" x14ac:dyDescent="0.25">
      <c r="M8" s="281"/>
      <c r="N8" s="282" t="s">
        <v>121</v>
      </c>
    </row>
    <row r="9" spans="1:14" s="283" customFormat="1" x14ac:dyDescent="0.25">
      <c r="M9" s="281"/>
      <c r="N9" s="282"/>
    </row>
    <row r="10" spans="1:14" s="283" customFormat="1" ht="31.5" x14ac:dyDescent="0.25">
      <c r="M10" s="281"/>
      <c r="N10" s="284" t="s">
        <v>122</v>
      </c>
    </row>
    <row r="11" spans="1:14" s="283" customFormat="1" x14ac:dyDescent="0.25">
      <c r="M11" s="281"/>
      <c r="N11" s="282" t="s">
        <v>123</v>
      </c>
    </row>
    <row r="12" spans="1:14" s="283" customFormat="1" x14ac:dyDescent="0.25">
      <c r="M12" s="281"/>
      <c r="N12" s="282" t="s">
        <v>124</v>
      </c>
    </row>
    <row r="13" spans="1:14" x14ac:dyDescent="0.25">
      <c r="A13" s="1054" t="s">
        <v>259</v>
      </c>
      <c r="B13" s="1054"/>
      <c r="C13" s="1054"/>
      <c r="D13" s="1054"/>
      <c r="E13" s="1054"/>
      <c r="F13" s="1054"/>
      <c r="G13" s="1054"/>
      <c r="H13" s="1054"/>
      <c r="I13" s="1054"/>
    </row>
    <row r="14" spans="1:14" x14ac:dyDescent="0.25">
      <c r="A14" s="316"/>
      <c r="B14" s="316"/>
      <c r="C14" s="316"/>
      <c r="D14" s="316"/>
      <c r="E14" s="316"/>
      <c r="F14" s="316"/>
      <c r="G14" s="316"/>
      <c r="H14" s="316"/>
      <c r="I14" s="316"/>
    </row>
    <row r="15" spans="1:14" ht="16.5" thickBot="1" x14ac:dyDescent="0.3">
      <c r="A15" s="966" t="s">
        <v>776</v>
      </c>
      <c r="B15" s="966"/>
      <c r="C15" s="967"/>
      <c r="D15" s="967"/>
      <c r="E15" s="967"/>
      <c r="F15" s="967"/>
      <c r="G15" s="967"/>
      <c r="H15" s="967"/>
      <c r="I15" s="967"/>
    </row>
    <row r="16" spans="1:14" x14ac:dyDescent="0.25">
      <c r="A16" s="932" t="s">
        <v>260</v>
      </c>
      <c r="B16" s="968" t="s">
        <v>261</v>
      </c>
      <c r="C16" s="968" t="s">
        <v>262</v>
      </c>
      <c r="D16" s="968"/>
      <c r="E16" s="968"/>
      <c r="F16" s="968"/>
      <c r="G16" s="968" t="s">
        <v>263</v>
      </c>
      <c r="H16" s="968" t="s">
        <v>264</v>
      </c>
      <c r="I16" s="1056" t="s">
        <v>265</v>
      </c>
      <c r="J16" s="1058" t="s">
        <v>266</v>
      </c>
      <c r="K16" s="1059"/>
      <c r="L16" s="1059"/>
      <c r="M16" s="1059"/>
      <c r="N16" s="1060"/>
    </row>
    <row r="17" spans="1:14" x14ac:dyDescent="0.25">
      <c r="A17" s="933"/>
      <c r="B17" s="969"/>
      <c r="C17" s="969" t="s">
        <v>267</v>
      </c>
      <c r="D17" s="969"/>
      <c r="E17" s="969" t="s">
        <v>268</v>
      </c>
      <c r="F17" s="969"/>
      <c r="G17" s="969"/>
      <c r="H17" s="969"/>
      <c r="I17" s="1057"/>
      <c r="J17" s="1061"/>
      <c r="K17" s="1062"/>
      <c r="L17" s="1062"/>
      <c r="M17" s="1062"/>
      <c r="N17" s="1063"/>
    </row>
    <row r="18" spans="1:14" x14ac:dyDescent="0.25">
      <c r="A18" s="933"/>
      <c r="B18" s="969"/>
      <c r="C18" s="1076" t="s">
        <v>269</v>
      </c>
      <c r="D18" s="1076" t="s">
        <v>271</v>
      </c>
      <c r="E18" s="1076" t="s">
        <v>269</v>
      </c>
      <c r="F18" s="1076" t="s">
        <v>271</v>
      </c>
      <c r="G18" s="969"/>
      <c r="H18" s="969"/>
      <c r="I18" s="1057"/>
      <c r="J18" s="1064"/>
      <c r="K18" s="1065"/>
      <c r="L18" s="1065"/>
      <c r="M18" s="1065"/>
      <c r="N18" s="1066"/>
    </row>
    <row r="19" spans="1:14" x14ac:dyDescent="0.25">
      <c r="A19" s="933"/>
      <c r="B19" s="1055"/>
      <c r="C19" s="978"/>
      <c r="D19" s="978"/>
      <c r="E19" s="978"/>
      <c r="F19" s="978"/>
      <c r="G19" s="969"/>
      <c r="H19" s="969"/>
      <c r="I19" s="1057"/>
      <c r="J19" s="1064"/>
      <c r="K19" s="1065"/>
      <c r="L19" s="1065"/>
      <c r="M19" s="1065"/>
      <c r="N19" s="1066"/>
    </row>
    <row r="20" spans="1:14" x14ac:dyDescent="0.25">
      <c r="A20" s="933"/>
      <c r="B20" s="969"/>
      <c r="C20" s="979"/>
      <c r="D20" s="979"/>
      <c r="E20" s="979"/>
      <c r="F20" s="979"/>
      <c r="G20" s="969"/>
      <c r="H20" s="969"/>
      <c r="I20" s="1057"/>
      <c r="J20" s="1067"/>
      <c r="K20" s="1068"/>
      <c r="L20" s="1068"/>
      <c r="M20" s="1068"/>
      <c r="N20" s="1069"/>
    </row>
    <row r="21" spans="1:14" ht="16.5" thickBot="1" x14ac:dyDescent="0.3">
      <c r="A21" s="160">
        <v>1</v>
      </c>
      <c r="B21" s="317">
        <v>2</v>
      </c>
      <c r="C21" s="317">
        <v>3</v>
      </c>
      <c r="D21" s="317">
        <v>4</v>
      </c>
      <c r="E21" s="317">
        <v>5</v>
      </c>
      <c r="F21" s="317">
        <v>6</v>
      </c>
      <c r="G21" s="317">
        <v>8</v>
      </c>
      <c r="H21" s="317">
        <v>9</v>
      </c>
      <c r="I21" s="317">
        <v>10</v>
      </c>
      <c r="J21" s="1070">
        <v>11</v>
      </c>
      <c r="K21" s="1071"/>
      <c r="L21" s="1071"/>
      <c r="M21" s="1071"/>
      <c r="N21" s="1072"/>
    </row>
    <row r="22" spans="1:14" x14ac:dyDescent="0.25">
      <c r="A22" s="318" t="s">
        <v>665</v>
      </c>
      <c r="B22" s="319"/>
      <c r="C22" s="319"/>
      <c r="D22" s="319"/>
      <c r="E22" s="319"/>
      <c r="F22" s="319"/>
      <c r="G22" s="319"/>
      <c r="H22" s="319"/>
      <c r="I22" s="319"/>
      <c r="J22" s="1073"/>
      <c r="K22" s="1074"/>
      <c r="L22" s="1074"/>
      <c r="M22" s="1074"/>
      <c r="N22" s="1075"/>
    </row>
    <row r="23" spans="1:14" x14ac:dyDescent="0.25">
      <c r="A23" s="320" t="s">
        <v>658</v>
      </c>
      <c r="B23" s="146"/>
      <c r="C23" s="146"/>
      <c r="D23" s="146"/>
      <c r="E23" s="146"/>
      <c r="F23" s="146"/>
      <c r="G23" s="146"/>
      <c r="H23" s="146"/>
      <c r="I23" s="146"/>
      <c r="J23" s="1077"/>
      <c r="K23" s="1078"/>
      <c r="L23" s="1078"/>
      <c r="M23" s="1078"/>
      <c r="N23" s="1079"/>
    </row>
    <row r="24" spans="1:14" x14ac:dyDescent="0.25">
      <c r="A24" s="320"/>
      <c r="B24" s="146"/>
      <c r="C24" s="146"/>
      <c r="D24" s="146"/>
      <c r="E24" s="146"/>
      <c r="F24" s="146"/>
      <c r="G24" s="146"/>
      <c r="H24" s="146"/>
      <c r="I24" s="146"/>
      <c r="J24" s="1077"/>
      <c r="K24" s="1078"/>
      <c r="L24" s="1078"/>
      <c r="M24" s="1078"/>
      <c r="N24" s="1079"/>
    </row>
    <row r="25" spans="1:14" x14ac:dyDescent="0.25">
      <c r="A25" s="320"/>
      <c r="B25" s="146"/>
      <c r="C25" s="146"/>
      <c r="D25" s="146"/>
      <c r="E25" s="146"/>
      <c r="F25" s="146"/>
      <c r="G25" s="146"/>
      <c r="H25" s="146"/>
      <c r="I25" s="146"/>
      <c r="J25" s="1077"/>
      <c r="K25" s="1078"/>
      <c r="L25" s="1078"/>
      <c r="M25" s="1078"/>
      <c r="N25" s="1079"/>
    </row>
    <row r="26" spans="1:14" ht="16.5" thickBot="1" x14ac:dyDescent="0.3">
      <c r="A26" s="321"/>
      <c r="B26" s="148"/>
      <c r="C26" s="148"/>
      <c r="D26" s="148"/>
      <c r="E26" s="148"/>
      <c r="F26" s="148"/>
      <c r="G26" s="148"/>
      <c r="H26" s="148"/>
      <c r="I26" s="148"/>
      <c r="J26" s="1080"/>
      <c r="K26" s="1081"/>
      <c r="L26" s="1081"/>
      <c r="M26" s="1081"/>
      <c r="N26" s="1082"/>
    </row>
    <row r="27" spans="1:14" x14ac:dyDescent="0.25">
      <c r="B27" s="322"/>
    </row>
    <row r="28" spans="1:14" x14ac:dyDescent="0.25">
      <c r="A28" s="1" t="s">
        <v>505</v>
      </c>
      <c r="B28" s="322"/>
    </row>
  </sheetData>
  <mergeCells count="22">
    <mergeCell ref="J23:N23"/>
    <mergeCell ref="J24:N24"/>
    <mergeCell ref="J25:N25"/>
    <mergeCell ref="J26:N26"/>
    <mergeCell ref="C17:D17"/>
    <mergeCell ref="E17:F17"/>
    <mergeCell ref="J21:N21"/>
    <mergeCell ref="J22:N22"/>
    <mergeCell ref="C18:C20"/>
    <mergeCell ref="D18:D20"/>
    <mergeCell ref="E18:E20"/>
    <mergeCell ref="F18:F20"/>
    <mergeCell ref="A5:N5"/>
    <mergeCell ref="A13:I13"/>
    <mergeCell ref="A15:I15"/>
    <mergeCell ref="A16:A20"/>
    <mergeCell ref="B16:B20"/>
    <mergeCell ref="C16:F16"/>
    <mergeCell ref="G16:G20"/>
    <mergeCell ref="H16:H20"/>
    <mergeCell ref="I16:I20"/>
    <mergeCell ref="J16:N20"/>
  </mergeCells>
  <phoneticPr fontId="52" type="noConversion"/>
  <pageMargins left="0.7" right="0.7" top="0.75" bottom="0.75" header="0.3" footer="0.3"/>
  <pageSetup paperSize="9" scale="6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8"/>
  <sheetViews>
    <sheetView topLeftCell="A28" workbookViewId="0">
      <selection activeCell="F7" sqref="F7"/>
    </sheetView>
  </sheetViews>
  <sheetFormatPr defaultRowHeight="15.75" x14ac:dyDescent="0.25"/>
  <cols>
    <col min="1" max="1" width="17.75" style="1" customWidth="1"/>
    <col min="2" max="2" width="57.375" style="1" customWidth="1"/>
    <col min="3" max="3" width="16.375" style="1" customWidth="1"/>
    <col min="4" max="16384" width="9" style="1"/>
  </cols>
  <sheetData>
    <row r="2" spans="1:16" x14ac:dyDescent="0.25">
      <c r="C2" s="4" t="s">
        <v>367</v>
      </c>
    </row>
    <row r="3" spans="1:16" x14ac:dyDescent="0.25">
      <c r="C3" s="4" t="s">
        <v>119</v>
      </c>
    </row>
    <row r="4" spans="1:16" x14ac:dyDescent="0.25">
      <c r="C4" s="4" t="s">
        <v>137</v>
      </c>
    </row>
    <row r="5" spans="1:16" x14ac:dyDescent="0.25">
      <c r="C5" s="4"/>
    </row>
    <row r="6" spans="1:16" ht="42.75" customHeight="1" x14ac:dyDescent="0.25">
      <c r="A6" s="985" t="s">
        <v>387</v>
      </c>
      <c r="B6" s="985"/>
      <c r="C6" s="98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C7" s="4"/>
    </row>
    <row r="8" spans="1:16" x14ac:dyDescent="0.25">
      <c r="C8" s="4" t="s">
        <v>120</v>
      </c>
    </row>
    <row r="9" spans="1:16" x14ac:dyDescent="0.25">
      <c r="C9" s="4" t="s">
        <v>121</v>
      </c>
    </row>
    <row r="10" spans="1:16" x14ac:dyDescent="0.25">
      <c r="C10" s="4"/>
    </row>
    <row r="11" spans="1:16" x14ac:dyDescent="0.25">
      <c r="C11" s="234" t="s">
        <v>122</v>
      </c>
    </row>
    <row r="12" spans="1:16" x14ac:dyDescent="0.25">
      <c r="C12" s="4" t="s">
        <v>123</v>
      </c>
    </row>
    <row r="13" spans="1:16" x14ac:dyDescent="0.25">
      <c r="C13" s="4" t="s">
        <v>124</v>
      </c>
    </row>
    <row r="15" spans="1:16" ht="16.5" thickBot="1" x14ac:dyDescent="0.3"/>
    <row r="16" spans="1:16" ht="21.75" customHeight="1" thickBot="1" x14ac:dyDescent="0.3">
      <c r="A16" s="153" t="s">
        <v>782</v>
      </c>
      <c r="B16" s="3" t="s">
        <v>783</v>
      </c>
      <c r="C16" s="154" t="s">
        <v>784</v>
      </c>
    </row>
    <row r="17" spans="1:3" x14ac:dyDescent="0.25">
      <c r="A17" s="155" t="s">
        <v>623</v>
      </c>
      <c r="B17" s="986" t="s">
        <v>785</v>
      </c>
      <c r="C17" s="987"/>
    </row>
    <row r="18" spans="1:3" x14ac:dyDescent="0.25">
      <c r="A18" s="156" t="s">
        <v>624</v>
      </c>
      <c r="B18" s="157" t="s">
        <v>786</v>
      </c>
      <c r="C18" s="30" t="s">
        <v>787</v>
      </c>
    </row>
    <row r="19" spans="1:3" ht="31.5" x14ac:dyDescent="0.25">
      <c r="A19" s="156" t="s">
        <v>625</v>
      </c>
      <c r="B19" s="157" t="s">
        <v>788</v>
      </c>
      <c r="C19" s="30" t="s">
        <v>789</v>
      </c>
    </row>
    <row r="20" spans="1:3" x14ac:dyDescent="0.25">
      <c r="A20" s="156" t="s">
        <v>626</v>
      </c>
      <c r="B20" s="988" t="s">
        <v>790</v>
      </c>
      <c r="C20" s="989"/>
    </row>
    <row r="21" spans="1:3" x14ac:dyDescent="0.25">
      <c r="A21" s="156" t="s">
        <v>627</v>
      </c>
      <c r="B21" s="158" t="s">
        <v>791</v>
      </c>
      <c r="C21" s="30" t="s">
        <v>792</v>
      </c>
    </row>
    <row r="22" spans="1:3" x14ac:dyDescent="0.25">
      <c r="A22" s="156" t="s">
        <v>628</v>
      </c>
      <c r="B22" s="158" t="s">
        <v>793</v>
      </c>
      <c r="C22" s="30" t="s">
        <v>789</v>
      </c>
    </row>
    <row r="23" spans="1:3" ht="31.5" customHeight="1" x14ac:dyDescent="0.25">
      <c r="A23" s="156" t="s">
        <v>629</v>
      </c>
      <c r="B23" s="158" t="s">
        <v>794</v>
      </c>
      <c r="C23" s="30" t="s">
        <v>792</v>
      </c>
    </row>
    <row r="24" spans="1:3" ht="31.5" customHeight="1" x14ac:dyDescent="0.25">
      <c r="A24" s="156" t="s">
        <v>630</v>
      </c>
      <c r="B24" s="158" t="s">
        <v>795</v>
      </c>
      <c r="C24" s="30" t="s">
        <v>789</v>
      </c>
    </row>
    <row r="25" spans="1:3" ht="31.5" x14ac:dyDescent="0.25">
      <c r="A25" s="156" t="s">
        <v>676</v>
      </c>
      <c r="B25" s="157" t="s">
        <v>796</v>
      </c>
      <c r="C25" s="30" t="s">
        <v>792</v>
      </c>
    </row>
    <row r="26" spans="1:3" ht="34.5" customHeight="1" x14ac:dyDescent="0.25">
      <c r="A26" s="156" t="s">
        <v>731</v>
      </c>
      <c r="B26" s="157" t="s">
        <v>797</v>
      </c>
      <c r="C26" s="30" t="s">
        <v>792</v>
      </c>
    </row>
    <row r="27" spans="1:3" x14ac:dyDescent="0.25">
      <c r="A27" s="156">
        <v>3</v>
      </c>
      <c r="B27" s="983" t="s">
        <v>798</v>
      </c>
      <c r="C27" s="984"/>
    </row>
    <row r="28" spans="1:3" ht="31.5" x14ac:dyDescent="0.25">
      <c r="A28" s="156" t="s">
        <v>799</v>
      </c>
      <c r="B28" s="157" t="s">
        <v>800</v>
      </c>
      <c r="C28" s="30" t="s">
        <v>792</v>
      </c>
    </row>
    <row r="29" spans="1:3" ht="31.5" x14ac:dyDescent="0.25">
      <c r="A29" s="156" t="s">
        <v>801</v>
      </c>
      <c r="B29" s="157" t="s">
        <v>802</v>
      </c>
      <c r="C29" s="30" t="s">
        <v>792</v>
      </c>
    </row>
    <row r="30" spans="1:3" ht="24.75" customHeight="1" x14ac:dyDescent="0.25">
      <c r="A30" s="156" t="s">
        <v>803</v>
      </c>
      <c r="B30" s="157" t="s">
        <v>804</v>
      </c>
      <c r="C30" s="30" t="s">
        <v>792</v>
      </c>
    </row>
    <row r="31" spans="1:3" x14ac:dyDescent="0.25">
      <c r="A31" s="156" t="s">
        <v>805</v>
      </c>
      <c r="B31" s="157" t="s">
        <v>806</v>
      </c>
      <c r="C31" s="30" t="s">
        <v>792</v>
      </c>
    </row>
    <row r="32" spans="1:3" x14ac:dyDescent="0.25">
      <c r="A32" s="156">
        <v>4</v>
      </c>
      <c r="B32" s="983" t="s">
        <v>807</v>
      </c>
      <c r="C32" s="984"/>
    </row>
    <row r="33" spans="1:3" x14ac:dyDescent="0.25">
      <c r="A33" s="156" t="s">
        <v>631</v>
      </c>
      <c r="B33" s="157" t="s">
        <v>808</v>
      </c>
      <c r="C33" s="30" t="s">
        <v>789</v>
      </c>
    </row>
    <row r="34" spans="1:3" ht="47.25" x14ac:dyDescent="0.25">
      <c r="A34" s="156" t="s">
        <v>632</v>
      </c>
      <c r="B34" s="157" t="s">
        <v>809</v>
      </c>
      <c r="C34" s="30" t="s">
        <v>789</v>
      </c>
    </row>
    <row r="35" spans="1:3" x14ac:dyDescent="0.25">
      <c r="A35" s="156" t="s">
        <v>633</v>
      </c>
      <c r="B35" s="157" t="s">
        <v>810</v>
      </c>
      <c r="C35" s="30" t="s">
        <v>792</v>
      </c>
    </row>
    <row r="36" spans="1:3" ht="31.5" x14ac:dyDescent="0.25">
      <c r="A36" s="156" t="s">
        <v>697</v>
      </c>
      <c r="B36" s="157" t="s">
        <v>811</v>
      </c>
      <c r="C36" s="30" t="s">
        <v>792</v>
      </c>
    </row>
    <row r="37" spans="1:3" x14ac:dyDescent="0.25">
      <c r="A37" s="156" t="s">
        <v>698</v>
      </c>
      <c r="B37" s="157" t="s">
        <v>812</v>
      </c>
      <c r="C37" s="30" t="s">
        <v>789</v>
      </c>
    </row>
    <row r="38" spans="1:3" x14ac:dyDescent="0.25">
      <c r="A38" s="156" t="s">
        <v>699</v>
      </c>
      <c r="B38" s="157" t="s">
        <v>0</v>
      </c>
      <c r="C38" s="30" t="s">
        <v>789</v>
      </c>
    </row>
    <row r="39" spans="1:3" x14ac:dyDescent="0.25">
      <c r="A39" s="156">
        <v>5</v>
      </c>
      <c r="B39" s="983" t="s">
        <v>1</v>
      </c>
      <c r="C39" s="984"/>
    </row>
    <row r="40" spans="1:3" x14ac:dyDescent="0.25">
      <c r="A40" s="156" t="s">
        <v>634</v>
      </c>
      <c r="B40" s="157" t="s">
        <v>2</v>
      </c>
      <c r="C40" s="159" t="s">
        <v>792</v>
      </c>
    </row>
    <row r="41" spans="1:3" ht="31.5" x14ac:dyDescent="0.25">
      <c r="A41" s="156" t="s">
        <v>635</v>
      </c>
      <c r="B41" s="157" t="s">
        <v>3</v>
      </c>
      <c r="C41" s="159" t="s">
        <v>792</v>
      </c>
    </row>
    <row r="42" spans="1:3" ht="31.5" x14ac:dyDescent="0.25">
      <c r="A42" s="156" t="s">
        <v>702</v>
      </c>
      <c r="B42" s="157" t="s">
        <v>4</v>
      </c>
      <c r="C42" s="30" t="s">
        <v>789</v>
      </c>
    </row>
    <row r="43" spans="1:3" ht="31.5" x14ac:dyDescent="0.25">
      <c r="A43" s="156" t="s">
        <v>5</v>
      </c>
      <c r="B43" s="157" t="s">
        <v>6</v>
      </c>
      <c r="C43" s="30" t="s">
        <v>792</v>
      </c>
    </row>
    <row r="44" spans="1:3" ht="31.5" x14ac:dyDescent="0.25">
      <c r="A44" s="156" t="s">
        <v>7</v>
      </c>
      <c r="B44" s="157" t="s">
        <v>8</v>
      </c>
      <c r="C44" s="30" t="s">
        <v>789</v>
      </c>
    </row>
    <row r="45" spans="1:3" ht="31.5" x14ac:dyDescent="0.25">
      <c r="A45" s="156" t="s">
        <v>9</v>
      </c>
      <c r="B45" s="157" t="s">
        <v>10</v>
      </c>
      <c r="C45" s="30" t="s">
        <v>789</v>
      </c>
    </row>
    <row r="47" spans="1:3" x14ac:dyDescent="0.25">
      <c r="A47" s="156">
        <v>6</v>
      </c>
      <c r="B47" s="983" t="s">
        <v>11</v>
      </c>
      <c r="C47" s="984"/>
    </row>
    <row r="48" spans="1:3" ht="31.5" x14ac:dyDescent="0.25">
      <c r="A48" s="156" t="s">
        <v>771</v>
      </c>
      <c r="B48" s="157" t="s">
        <v>12</v>
      </c>
      <c r="C48" s="30" t="s">
        <v>789</v>
      </c>
    </row>
    <row r="49" spans="1:3" x14ac:dyDescent="0.25">
      <c r="A49" s="156" t="s">
        <v>772</v>
      </c>
      <c r="B49" s="157" t="s">
        <v>13</v>
      </c>
      <c r="C49" s="30" t="s">
        <v>789</v>
      </c>
    </row>
    <row r="50" spans="1:3" ht="31.5" x14ac:dyDescent="0.25">
      <c r="A50" s="156" t="s">
        <v>773</v>
      </c>
      <c r="B50" s="157" t="s">
        <v>14</v>
      </c>
      <c r="C50" s="30" t="s">
        <v>792</v>
      </c>
    </row>
    <row r="51" spans="1:3" ht="63.75" thickBot="1" x14ac:dyDescent="0.3">
      <c r="A51" s="160" t="s">
        <v>774</v>
      </c>
      <c r="B51" s="161" t="s">
        <v>15</v>
      </c>
      <c r="C51" s="32" t="s">
        <v>792</v>
      </c>
    </row>
    <row r="54" spans="1:3" ht="33" customHeight="1" x14ac:dyDescent="0.25">
      <c r="A54" s="985" t="s">
        <v>16</v>
      </c>
      <c r="B54" s="985"/>
      <c r="C54" s="985"/>
    </row>
    <row r="55" spans="1:3" ht="16.5" thickBot="1" x14ac:dyDescent="0.3"/>
    <row r="56" spans="1:3" ht="16.5" thickBot="1" x14ac:dyDescent="0.3">
      <c r="A56" s="162" t="s">
        <v>621</v>
      </c>
      <c r="B56" s="163" t="s">
        <v>783</v>
      </c>
      <c r="C56" s="164" t="s">
        <v>784</v>
      </c>
    </row>
    <row r="57" spans="1:3" x14ac:dyDescent="0.25">
      <c r="A57" s="155">
        <v>1</v>
      </c>
      <c r="B57" s="165" t="s">
        <v>17</v>
      </c>
      <c r="C57" s="166"/>
    </row>
    <row r="58" spans="1:3" x14ac:dyDescent="0.25">
      <c r="A58" s="156" t="s">
        <v>624</v>
      </c>
      <c r="B58" s="167" t="s">
        <v>18</v>
      </c>
      <c r="C58" s="30" t="s">
        <v>792</v>
      </c>
    </row>
    <row r="59" spans="1:3" x14ac:dyDescent="0.25">
      <c r="A59" s="156" t="s">
        <v>625</v>
      </c>
      <c r="B59" s="167" t="s">
        <v>19</v>
      </c>
      <c r="C59" s="30" t="s">
        <v>792</v>
      </c>
    </row>
    <row r="60" spans="1:3" x14ac:dyDescent="0.25">
      <c r="A60" s="156" t="s">
        <v>636</v>
      </c>
      <c r="B60" s="157" t="s">
        <v>20</v>
      </c>
      <c r="C60" s="30" t="s">
        <v>792</v>
      </c>
    </row>
    <row r="61" spans="1:3" ht="31.5" x14ac:dyDescent="0.25">
      <c r="A61" s="156" t="s">
        <v>653</v>
      </c>
      <c r="B61" s="157" t="s">
        <v>21</v>
      </c>
      <c r="C61" s="30" t="s">
        <v>792</v>
      </c>
    </row>
    <row r="62" spans="1:3" x14ac:dyDescent="0.25">
      <c r="A62" s="156" t="s">
        <v>22</v>
      </c>
      <c r="B62" s="157" t="s">
        <v>23</v>
      </c>
      <c r="C62" s="30" t="s">
        <v>792</v>
      </c>
    </row>
    <row r="63" spans="1:3" x14ac:dyDescent="0.25">
      <c r="A63" s="156" t="s">
        <v>24</v>
      </c>
      <c r="B63" s="157" t="s">
        <v>25</v>
      </c>
      <c r="C63" s="30" t="s">
        <v>789</v>
      </c>
    </row>
    <row r="64" spans="1:3" x14ac:dyDescent="0.25">
      <c r="A64" s="156">
        <v>2</v>
      </c>
      <c r="B64" s="168" t="s">
        <v>798</v>
      </c>
      <c r="C64" s="169"/>
    </row>
    <row r="65" spans="1:3" x14ac:dyDescent="0.25">
      <c r="A65" s="156" t="s">
        <v>627</v>
      </c>
      <c r="B65" s="157" t="s">
        <v>26</v>
      </c>
      <c r="C65" s="30" t="s">
        <v>792</v>
      </c>
    </row>
    <row r="66" spans="1:3" ht="31.5" x14ac:dyDescent="0.25">
      <c r="A66" s="156" t="s">
        <v>628</v>
      </c>
      <c r="B66" s="157" t="s">
        <v>27</v>
      </c>
      <c r="C66" s="30" t="s">
        <v>792</v>
      </c>
    </row>
    <row r="67" spans="1:3" x14ac:dyDescent="0.25">
      <c r="A67" s="156" t="s">
        <v>629</v>
      </c>
      <c r="B67" s="157" t="s">
        <v>28</v>
      </c>
      <c r="C67" s="30" t="s">
        <v>792</v>
      </c>
    </row>
    <row r="68" spans="1:3" ht="31.5" x14ac:dyDescent="0.25">
      <c r="A68" s="156">
        <v>3</v>
      </c>
      <c r="B68" s="168" t="s">
        <v>29</v>
      </c>
      <c r="C68" s="169" t="s">
        <v>30</v>
      </c>
    </row>
    <row r="69" spans="1:3" ht="30.75" customHeight="1" x14ac:dyDescent="0.25">
      <c r="A69" s="156" t="s">
        <v>799</v>
      </c>
      <c r="B69" s="157" t="s">
        <v>31</v>
      </c>
      <c r="C69" s="30" t="s">
        <v>789</v>
      </c>
    </row>
    <row r="70" spans="1:3" x14ac:dyDescent="0.25">
      <c r="A70" s="156" t="s">
        <v>801</v>
      </c>
      <c r="B70" s="157" t="s">
        <v>32</v>
      </c>
      <c r="C70" s="30" t="s">
        <v>792</v>
      </c>
    </row>
    <row r="71" spans="1:3" x14ac:dyDescent="0.25">
      <c r="A71" s="156" t="s">
        <v>803</v>
      </c>
      <c r="B71" s="157" t="s">
        <v>33</v>
      </c>
      <c r="C71" s="30" t="s">
        <v>789</v>
      </c>
    </row>
    <row r="72" spans="1:3" x14ac:dyDescent="0.25">
      <c r="A72" s="156" t="s">
        <v>34</v>
      </c>
      <c r="B72" s="157" t="s">
        <v>35</v>
      </c>
      <c r="C72" s="30" t="s">
        <v>789</v>
      </c>
    </row>
    <row r="73" spans="1:3" x14ac:dyDescent="0.25">
      <c r="A73" s="156" t="s">
        <v>36</v>
      </c>
      <c r="B73" s="157" t="s">
        <v>37</v>
      </c>
      <c r="C73" s="30" t="s">
        <v>792</v>
      </c>
    </row>
    <row r="74" spans="1:3" x14ac:dyDescent="0.25">
      <c r="A74" s="156">
        <v>4</v>
      </c>
      <c r="B74" s="168" t="s">
        <v>11</v>
      </c>
      <c r="C74" s="169"/>
    </row>
    <row r="75" spans="1:3" x14ac:dyDescent="0.25">
      <c r="A75" s="156" t="s">
        <v>631</v>
      </c>
      <c r="B75" s="157" t="s">
        <v>38</v>
      </c>
      <c r="C75" s="30" t="s">
        <v>789</v>
      </c>
    </row>
    <row r="76" spans="1:3" ht="31.5" x14ac:dyDescent="0.25">
      <c r="A76" s="156" t="s">
        <v>632</v>
      </c>
      <c r="B76" s="157" t="s">
        <v>39</v>
      </c>
      <c r="C76" s="30" t="s">
        <v>792</v>
      </c>
    </row>
    <row r="77" spans="1:3" ht="16.5" thickBot="1" x14ac:dyDescent="0.3">
      <c r="A77" s="160" t="s">
        <v>633</v>
      </c>
      <c r="B77" s="161" t="s">
        <v>40</v>
      </c>
      <c r="C77" s="32" t="s">
        <v>792</v>
      </c>
    </row>
    <row r="78" spans="1:3" ht="16.5" thickBot="1" x14ac:dyDescent="0.3">
      <c r="A78" s="160" t="s">
        <v>697</v>
      </c>
      <c r="B78" s="161" t="s">
        <v>41</v>
      </c>
      <c r="C78" s="32" t="s">
        <v>792</v>
      </c>
    </row>
  </sheetData>
  <mergeCells count="8">
    <mergeCell ref="B47:C47"/>
    <mergeCell ref="A54:C54"/>
    <mergeCell ref="A6:C6"/>
    <mergeCell ref="B17:C17"/>
    <mergeCell ref="B20:C20"/>
    <mergeCell ref="B27:C27"/>
    <mergeCell ref="B32:C32"/>
    <mergeCell ref="B39:C39"/>
  </mergeCells>
  <phoneticPr fontId="52" type="noConversion"/>
  <pageMargins left="0.7" right="0.7" top="0.75" bottom="0.75" header="0.3" footer="0.3"/>
  <pageSetup paperSize="9" scale="89" fitToHeight="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2"/>
  <sheetViews>
    <sheetView topLeftCell="A16" zoomScaleNormal="60" workbookViewId="0">
      <selection activeCell="F7" sqref="F7"/>
    </sheetView>
  </sheetViews>
  <sheetFormatPr defaultRowHeight="15.75" x14ac:dyDescent="0.25"/>
  <cols>
    <col min="1" max="1" width="54.125" style="323" bestFit="1" customWidth="1"/>
    <col min="2" max="2" width="25.5" style="323" customWidth="1"/>
    <col min="3" max="3" width="21.625" style="323" customWidth="1"/>
    <col min="4" max="16384" width="9" style="323"/>
  </cols>
  <sheetData>
    <row r="1" spans="1:256" x14ac:dyDescent="0.25">
      <c r="C1" s="324" t="s">
        <v>144</v>
      </c>
    </row>
    <row r="2" spans="1:256" x14ac:dyDescent="0.25">
      <c r="C2" s="324" t="s">
        <v>119</v>
      </c>
    </row>
    <row r="3" spans="1:256" x14ac:dyDescent="0.25">
      <c r="C3" s="324" t="s">
        <v>137</v>
      </c>
    </row>
    <row r="4" spans="1:256" x14ac:dyDescent="0.25">
      <c r="C4" s="324"/>
    </row>
    <row r="5" spans="1:256" ht="34.5" customHeight="1" x14ac:dyDescent="0.25">
      <c r="A5" s="990" t="s">
        <v>579</v>
      </c>
      <c r="B5" s="928"/>
      <c r="C5" s="928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6"/>
      <c r="BZ5" s="326"/>
      <c r="CA5" s="326"/>
      <c r="CB5" s="326"/>
      <c r="CC5" s="326"/>
      <c r="CD5" s="326"/>
      <c r="CE5" s="326"/>
      <c r="CF5" s="326"/>
      <c r="CG5" s="326"/>
      <c r="CH5" s="326"/>
      <c r="CI5" s="326"/>
      <c r="CJ5" s="326"/>
      <c r="CK5" s="326"/>
      <c r="CL5" s="326"/>
      <c r="CM5" s="326"/>
      <c r="CN5" s="326"/>
      <c r="CO5" s="326"/>
      <c r="CP5" s="326"/>
      <c r="CQ5" s="326"/>
      <c r="CR5" s="326"/>
      <c r="CS5" s="326"/>
      <c r="CT5" s="326"/>
      <c r="CU5" s="326"/>
      <c r="CV5" s="326"/>
      <c r="CW5" s="326"/>
      <c r="CX5" s="326"/>
      <c r="CY5" s="326"/>
      <c r="CZ5" s="326"/>
      <c r="DA5" s="326"/>
      <c r="DB5" s="326"/>
      <c r="DC5" s="326"/>
      <c r="DD5" s="326"/>
      <c r="DE5" s="326"/>
      <c r="DF5" s="326"/>
      <c r="DG5" s="326"/>
      <c r="DH5" s="326"/>
      <c r="DI5" s="326"/>
      <c r="DJ5" s="326"/>
      <c r="DK5" s="326"/>
      <c r="DL5" s="326"/>
      <c r="DM5" s="326"/>
      <c r="DN5" s="326"/>
      <c r="DO5" s="326"/>
      <c r="DP5" s="326"/>
      <c r="DQ5" s="326"/>
      <c r="DR5" s="326"/>
      <c r="DS5" s="326"/>
      <c r="DT5" s="326"/>
      <c r="DU5" s="326"/>
      <c r="DV5" s="326"/>
      <c r="DW5" s="326"/>
      <c r="DX5" s="326"/>
      <c r="DY5" s="326"/>
      <c r="DZ5" s="326"/>
      <c r="EA5" s="326"/>
      <c r="EB5" s="326"/>
      <c r="EC5" s="326"/>
      <c r="ED5" s="326"/>
      <c r="EE5" s="326"/>
      <c r="EF5" s="326"/>
      <c r="EG5" s="326"/>
      <c r="EH5" s="326"/>
      <c r="EI5" s="326"/>
      <c r="EJ5" s="326"/>
      <c r="EK5" s="326"/>
      <c r="EL5" s="326"/>
      <c r="EM5" s="326"/>
      <c r="EN5" s="326"/>
      <c r="EO5" s="326"/>
      <c r="EP5" s="326"/>
      <c r="EQ5" s="326"/>
      <c r="ER5" s="326"/>
      <c r="ES5" s="326"/>
      <c r="ET5" s="326"/>
      <c r="EU5" s="326"/>
      <c r="EV5" s="326"/>
      <c r="EW5" s="326"/>
      <c r="EX5" s="326"/>
      <c r="EY5" s="326"/>
      <c r="EZ5" s="326"/>
      <c r="FA5" s="326"/>
      <c r="FB5" s="326"/>
      <c r="FC5" s="326"/>
      <c r="FD5" s="326"/>
      <c r="FE5" s="326"/>
      <c r="FF5" s="326"/>
      <c r="FG5" s="326"/>
      <c r="FH5" s="326"/>
      <c r="FI5" s="326"/>
      <c r="FJ5" s="326"/>
      <c r="FK5" s="326"/>
      <c r="FL5" s="326"/>
      <c r="FM5" s="326"/>
      <c r="FN5" s="326"/>
      <c r="FO5" s="326"/>
      <c r="FP5" s="326"/>
      <c r="FQ5" s="326"/>
      <c r="FR5" s="326"/>
      <c r="FS5" s="326"/>
      <c r="FT5" s="326"/>
      <c r="FU5" s="326"/>
      <c r="FV5" s="326"/>
      <c r="FW5" s="326"/>
      <c r="FX5" s="326"/>
      <c r="FY5" s="326"/>
      <c r="FZ5" s="326"/>
      <c r="GA5" s="326"/>
      <c r="GB5" s="326"/>
      <c r="GC5" s="326"/>
      <c r="GD5" s="326"/>
      <c r="GE5" s="326"/>
      <c r="GF5" s="326"/>
      <c r="GG5" s="326"/>
      <c r="GH5" s="326"/>
      <c r="GI5" s="326"/>
      <c r="GJ5" s="326"/>
      <c r="GK5" s="326"/>
      <c r="GL5" s="326"/>
      <c r="GM5" s="326"/>
      <c r="GN5" s="326"/>
      <c r="GO5" s="326"/>
      <c r="GP5" s="326"/>
      <c r="GQ5" s="326"/>
      <c r="GR5" s="326"/>
      <c r="GS5" s="326"/>
      <c r="GT5" s="326"/>
      <c r="GU5" s="326"/>
      <c r="GV5" s="326"/>
      <c r="GW5" s="326"/>
      <c r="GX5" s="326"/>
      <c r="GY5" s="326"/>
      <c r="GZ5" s="326"/>
      <c r="HA5" s="326"/>
      <c r="HB5" s="326"/>
      <c r="HC5" s="326"/>
      <c r="HD5" s="326"/>
      <c r="HE5" s="326"/>
      <c r="HF5" s="326"/>
      <c r="HG5" s="326"/>
      <c r="HH5" s="326"/>
      <c r="HI5" s="326"/>
      <c r="HJ5" s="326"/>
      <c r="HK5" s="326"/>
      <c r="HL5" s="326"/>
      <c r="HM5" s="326"/>
      <c r="HN5" s="326"/>
      <c r="HO5" s="326"/>
      <c r="HP5" s="326"/>
      <c r="HQ5" s="326"/>
      <c r="HR5" s="326"/>
      <c r="HS5" s="326"/>
      <c r="HT5" s="326"/>
      <c r="HU5" s="326"/>
      <c r="HV5" s="326"/>
      <c r="HW5" s="326"/>
      <c r="HX5" s="326"/>
      <c r="HY5" s="326"/>
      <c r="HZ5" s="326"/>
      <c r="IA5" s="326"/>
      <c r="IB5" s="326"/>
      <c r="IC5" s="326"/>
      <c r="ID5" s="326"/>
      <c r="IE5" s="326"/>
      <c r="IF5" s="326"/>
      <c r="IG5" s="326"/>
      <c r="IH5" s="326"/>
      <c r="II5" s="326"/>
      <c r="IJ5" s="326"/>
      <c r="IK5" s="326"/>
      <c r="IL5" s="326"/>
      <c r="IM5" s="326"/>
      <c r="IN5" s="326"/>
      <c r="IO5" s="326"/>
      <c r="IP5" s="326"/>
      <c r="IQ5" s="326"/>
      <c r="IR5" s="326"/>
      <c r="IS5" s="326"/>
      <c r="IT5" s="326"/>
      <c r="IU5" s="326"/>
      <c r="IV5" s="326"/>
    </row>
    <row r="6" spans="1:256" ht="17.25" x14ac:dyDescent="0.25">
      <c r="A6" s="1"/>
      <c r="B6" s="1"/>
      <c r="C6" s="1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6"/>
      <c r="BX6" s="326"/>
      <c r="BY6" s="326"/>
      <c r="BZ6" s="326"/>
      <c r="CA6" s="326"/>
      <c r="CB6" s="326"/>
      <c r="CC6" s="326"/>
      <c r="CD6" s="326"/>
      <c r="CE6" s="326"/>
      <c r="CF6" s="326"/>
      <c r="CG6" s="326"/>
      <c r="CH6" s="326"/>
      <c r="CI6" s="326"/>
      <c r="CJ6" s="326"/>
      <c r="CK6" s="326"/>
      <c r="CL6" s="326"/>
      <c r="CM6" s="326"/>
      <c r="CN6" s="326"/>
      <c r="CO6" s="326"/>
      <c r="CP6" s="326"/>
      <c r="CQ6" s="326"/>
      <c r="CR6" s="326"/>
      <c r="CS6" s="326"/>
      <c r="CT6" s="326"/>
      <c r="CU6" s="326"/>
      <c r="CV6" s="326"/>
      <c r="CW6" s="326"/>
      <c r="CX6" s="326"/>
      <c r="CY6" s="326"/>
      <c r="CZ6" s="326"/>
      <c r="DA6" s="326"/>
      <c r="DB6" s="326"/>
      <c r="DC6" s="326"/>
      <c r="DD6" s="326"/>
      <c r="DE6" s="326"/>
      <c r="DF6" s="326"/>
      <c r="DG6" s="326"/>
      <c r="DH6" s="326"/>
      <c r="DI6" s="326"/>
      <c r="DJ6" s="326"/>
      <c r="DK6" s="326"/>
      <c r="DL6" s="326"/>
      <c r="DM6" s="326"/>
      <c r="DN6" s="326"/>
      <c r="DO6" s="326"/>
      <c r="DP6" s="326"/>
      <c r="DQ6" s="326"/>
      <c r="DR6" s="326"/>
      <c r="DS6" s="326"/>
      <c r="DT6" s="326"/>
      <c r="DU6" s="326"/>
      <c r="DV6" s="326"/>
      <c r="DW6" s="326"/>
      <c r="DX6" s="326"/>
      <c r="DY6" s="326"/>
      <c r="DZ6" s="326"/>
      <c r="EA6" s="326"/>
      <c r="EB6" s="326"/>
      <c r="EC6" s="326"/>
      <c r="ED6" s="326"/>
      <c r="EE6" s="326"/>
      <c r="EF6" s="326"/>
      <c r="EG6" s="326"/>
      <c r="EH6" s="326"/>
      <c r="EI6" s="326"/>
      <c r="EJ6" s="326"/>
      <c r="EK6" s="326"/>
      <c r="EL6" s="326"/>
      <c r="EM6" s="326"/>
      <c r="EN6" s="326"/>
      <c r="EO6" s="326"/>
      <c r="EP6" s="326"/>
      <c r="EQ6" s="326"/>
      <c r="ER6" s="326"/>
      <c r="ES6" s="326"/>
      <c r="ET6" s="326"/>
      <c r="EU6" s="326"/>
      <c r="EV6" s="326"/>
      <c r="EW6" s="326"/>
      <c r="EX6" s="326"/>
      <c r="EY6" s="326"/>
      <c r="EZ6" s="326"/>
      <c r="FA6" s="326"/>
      <c r="FB6" s="326"/>
      <c r="FC6" s="326"/>
      <c r="FD6" s="326"/>
      <c r="FE6" s="326"/>
      <c r="FF6" s="326"/>
      <c r="FG6" s="326"/>
      <c r="FH6" s="326"/>
      <c r="FI6" s="326"/>
      <c r="FJ6" s="326"/>
      <c r="FK6" s="326"/>
      <c r="FL6" s="326"/>
      <c r="FM6" s="326"/>
      <c r="FN6" s="326"/>
      <c r="FO6" s="326"/>
      <c r="FP6" s="326"/>
      <c r="FQ6" s="326"/>
      <c r="FR6" s="326"/>
      <c r="FS6" s="326"/>
      <c r="FT6" s="326"/>
      <c r="FU6" s="326"/>
      <c r="FV6" s="326"/>
      <c r="FW6" s="326"/>
      <c r="FX6" s="326"/>
      <c r="FY6" s="326"/>
      <c r="FZ6" s="326"/>
      <c r="GA6" s="326"/>
      <c r="GB6" s="326"/>
      <c r="GC6" s="326"/>
      <c r="GD6" s="326"/>
      <c r="GE6" s="326"/>
      <c r="GF6" s="326"/>
      <c r="GG6" s="326"/>
      <c r="GH6" s="326"/>
      <c r="GI6" s="326"/>
      <c r="GJ6" s="326"/>
      <c r="GK6" s="326"/>
      <c r="GL6" s="326"/>
      <c r="GM6" s="326"/>
      <c r="GN6" s="326"/>
      <c r="GO6" s="326"/>
      <c r="GP6" s="326"/>
      <c r="GQ6" s="326"/>
      <c r="GR6" s="326"/>
      <c r="GS6" s="326"/>
      <c r="GT6" s="326"/>
      <c r="GU6" s="326"/>
      <c r="GV6" s="326"/>
      <c r="GW6" s="326"/>
      <c r="GX6" s="326"/>
      <c r="GY6" s="326"/>
      <c r="GZ6" s="326"/>
      <c r="HA6" s="326"/>
      <c r="HB6" s="326"/>
      <c r="HC6" s="326"/>
      <c r="HD6" s="326"/>
      <c r="HE6" s="326"/>
      <c r="HF6" s="326"/>
      <c r="HG6" s="326"/>
      <c r="HH6" s="326"/>
      <c r="HI6" s="326"/>
      <c r="HJ6" s="326"/>
      <c r="HK6" s="326"/>
      <c r="HL6" s="326"/>
      <c r="HM6" s="326"/>
      <c r="HN6" s="326"/>
      <c r="HO6" s="326"/>
      <c r="HP6" s="326"/>
      <c r="HQ6" s="326"/>
      <c r="HR6" s="326"/>
      <c r="HS6" s="326"/>
      <c r="HT6" s="326"/>
      <c r="HU6" s="326"/>
      <c r="HV6" s="326"/>
      <c r="HW6" s="326"/>
      <c r="HX6" s="326"/>
      <c r="HY6" s="326"/>
      <c r="HZ6" s="326"/>
      <c r="IA6" s="326"/>
      <c r="IB6" s="326"/>
      <c r="IC6" s="326"/>
      <c r="ID6" s="326"/>
      <c r="IE6" s="326"/>
      <c r="IF6" s="326"/>
      <c r="IG6" s="326"/>
      <c r="IH6" s="326"/>
      <c r="II6" s="326"/>
      <c r="IJ6" s="326"/>
      <c r="IK6" s="326"/>
      <c r="IL6" s="326"/>
      <c r="IM6" s="326"/>
      <c r="IN6" s="326"/>
      <c r="IO6" s="326"/>
      <c r="IP6" s="326"/>
      <c r="IQ6" s="326"/>
      <c r="IR6" s="326"/>
      <c r="IS6" s="326"/>
      <c r="IT6" s="326"/>
      <c r="IU6" s="326"/>
      <c r="IV6" s="326"/>
    </row>
    <row r="7" spans="1:256" x14ac:dyDescent="0.25">
      <c r="A7" s="1083" t="s">
        <v>577</v>
      </c>
      <c r="B7" s="1083"/>
      <c r="C7" s="1083"/>
    </row>
    <row r="8" spans="1:256" x14ac:dyDescent="0.25">
      <c r="A8" s="349"/>
      <c r="B8" s="349"/>
      <c r="C8" s="349"/>
    </row>
    <row r="9" spans="1:256" x14ac:dyDescent="0.25">
      <c r="C9" s="324" t="s">
        <v>120</v>
      </c>
    </row>
    <row r="10" spans="1:256" x14ac:dyDescent="0.25">
      <c r="C10" s="324" t="s">
        <v>121</v>
      </c>
    </row>
    <row r="11" spans="1:256" x14ac:dyDescent="0.25">
      <c r="C11" s="324" t="s">
        <v>576</v>
      </c>
    </row>
    <row r="12" spans="1:256" x14ac:dyDescent="0.25">
      <c r="C12" s="325"/>
    </row>
    <row r="13" spans="1:256" x14ac:dyDescent="0.25">
      <c r="C13" s="324" t="s">
        <v>578</v>
      </c>
    </row>
    <row r="14" spans="1:256" x14ac:dyDescent="0.25">
      <c r="C14" s="324" t="s">
        <v>124</v>
      </c>
    </row>
    <row r="15" spans="1:256" x14ac:dyDescent="0.25">
      <c r="B15" s="327"/>
    </row>
    <row r="16" spans="1:256" x14ac:dyDescent="0.25">
      <c r="A16" s="328" t="s">
        <v>272</v>
      </c>
      <c r="B16" s="329"/>
      <c r="C16" s="330"/>
    </row>
    <row r="17" spans="1:3" ht="47.25" x14ac:dyDescent="0.25">
      <c r="A17" s="331" t="s">
        <v>273</v>
      </c>
      <c r="B17" s="332" t="s">
        <v>274</v>
      </c>
      <c r="C17" s="333" t="s">
        <v>275</v>
      </c>
    </row>
    <row r="18" spans="1:3" x14ac:dyDescent="0.25">
      <c r="A18" s="331">
        <v>1</v>
      </c>
      <c r="B18" s="332">
        <v>2</v>
      </c>
      <c r="C18" s="333">
        <v>3</v>
      </c>
    </row>
    <row r="19" spans="1:3" x14ac:dyDescent="0.25">
      <c r="A19" s="334" t="s">
        <v>276</v>
      </c>
      <c r="B19" s="334"/>
      <c r="C19" s="334"/>
    </row>
    <row r="20" spans="1:3" x14ac:dyDescent="0.25">
      <c r="A20" s="334" t="s">
        <v>277</v>
      </c>
      <c r="B20" s="334"/>
      <c r="C20" s="334"/>
    </row>
    <row r="21" spans="1:3" x14ac:dyDescent="0.25">
      <c r="A21" s="334" t="s">
        <v>278</v>
      </c>
      <c r="B21" s="334"/>
      <c r="C21" s="334"/>
    </row>
    <row r="22" spans="1:3" x14ac:dyDescent="0.25">
      <c r="A22" s="335" t="s">
        <v>279</v>
      </c>
      <c r="B22" s="334"/>
      <c r="C22" s="334"/>
    </row>
    <row r="23" spans="1:3" x14ac:dyDescent="0.25">
      <c r="A23" s="335" t="s">
        <v>280</v>
      </c>
      <c r="B23" s="334"/>
      <c r="C23" s="334"/>
    </row>
    <row r="24" spans="1:3" x14ac:dyDescent="0.25">
      <c r="A24" s="334" t="s">
        <v>727</v>
      </c>
      <c r="B24" s="334"/>
      <c r="C24" s="334"/>
    </row>
    <row r="25" spans="1:3" x14ac:dyDescent="0.25">
      <c r="A25" s="334" t="s">
        <v>281</v>
      </c>
      <c r="B25" s="334"/>
      <c r="C25" s="334"/>
    </row>
    <row r="26" spans="1:3" x14ac:dyDescent="0.25">
      <c r="A26" s="334" t="s">
        <v>282</v>
      </c>
      <c r="B26" s="334"/>
      <c r="C26" s="334"/>
    </row>
    <row r="27" spans="1:3" x14ac:dyDescent="0.25">
      <c r="A27" s="334" t="s">
        <v>283</v>
      </c>
      <c r="B27" s="334"/>
      <c r="C27" s="334"/>
    </row>
    <row r="28" spans="1:3" x14ac:dyDescent="0.25">
      <c r="A28" s="334" t="s">
        <v>284</v>
      </c>
      <c r="B28" s="334"/>
      <c r="C28" s="334"/>
    </row>
    <row r="29" spans="1:3" x14ac:dyDescent="0.25">
      <c r="A29" s="334" t="s">
        <v>285</v>
      </c>
      <c r="B29" s="334"/>
      <c r="C29" s="334"/>
    </row>
    <row r="30" spans="1:3" x14ac:dyDescent="0.25">
      <c r="A30" s="335" t="s">
        <v>286</v>
      </c>
      <c r="B30" s="334"/>
      <c r="C30" s="334"/>
    </row>
    <row r="31" spans="1:3" x14ac:dyDescent="0.25">
      <c r="A31" s="335" t="s">
        <v>287</v>
      </c>
      <c r="B31" s="334"/>
      <c r="C31" s="334"/>
    </row>
    <row r="32" spans="1:3" x14ac:dyDescent="0.25">
      <c r="A32" s="335" t="s">
        <v>288</v>
      </c>
      <c r="B32" s="334"/>
      <c r="C32" s="334"/>
    </row>
    <row r="33" spans="1:3" x14ac:dyDescent="0.25">
      <c r="A33" s="335" t="s">
        <v>289</v>
      </c>
      <c r="B33" s="334"/>
      <c r="C33" s="334"/>
    </row>
    <row r="34" spans="1:3" x14ac:dyDescent="0.25">
      <c r="A34" s="334" t="s">
        <v>290</v>
      </c>
      <c r="B34" s="334"/>
      <c r="C34" s="334"/>
    </row>
    <row r="35" spans="1:3" x14ac:dyDescent="0.25">
      <c r="A35" s="335" t="s">
        <v>291</v>
      </c>
      <c r="B35" s="334"/>
      <c r="C35" s="334"/>
    </row>
    <row r="36" spans="1:3" x14ac:dyDescent="0.25">
      <c r="A36" s="335" t="s">
        <v>292</v>
      </c>
      <c r="B36" s="334"/>
      <c r="C36" s="334"/>
    </row>
    <row r="37" spans="1:3" x14ac:dyDescent="0.25">
      <c r="A37" s="336" t="s">
        <v>293</v>
      </c>
      <c r="B37" s="334"/>
      <c r="C37" s="334"/>
    </row>
    <row r="38" spans="1:3" x14ac:dyDescent="0.25">
      <c r="A38" s="336" t="s">
        <v>294</v>
      </c>
      <c r="B38" s="334"/>
      <c r="C38" s="334"/>
    </row>
    <row r="39" spans="1:3" x14ac:dyDescent="0.25">
      <c r="A39" s="336" t="s">
        <v>295</v>
      </c>
      <c r="B39" s="334"/>
      <c r="C39" s="334"/>
    </row>
    <row r="40" spans="1:3" x14ac:dyDescent="0.25">
      <c r="A40" s="334" t="s">
        <v>296</v>
      </c>
      <c r="B40" s="334"/>
      <c r="C40" s="334"/>
    </row>
    <row r="41" spans="1:3" x14ac:dyDescent="0.25">
      <c r="A41" s="1084" t="s">
        <v>297</v>
      </c>
      <c r="B41" s="1084"/>
      <c r="C41" s="1084"/>
    </row>
    <row r="42" spans="1:3" ht="31.5" x14ac:dyDescent="0.25">
      <c r="A42" s="334" t="s">
        <v>298</v>
      </c>
      <c r="B42" s="1085"/>
      <c r="C42" s="1086"/>
    </row>
    <row r="43" spans="1:3" x14ac:dyDescent="0.25">
      <c r="A43" s="334" t="s">
        <v>299</v>
      </c>
      <c r="B43" s="1085"/>
      <c r="C43" s="1086"/>
    </row>
    <row r="44" spans="1:3" x14ac:dyDescent="0.25">
      <c r="A44" s="334" t="s">
        <v>300</v>
      </c>
      <c r="B44" s="1085"/>
      <c r="C44" s="1086"/>
    </row>
    <row r="45" spans="1:3" x14ac:dyDescent="0.25">
      <c r="A45" s="334" t="s">
        <v>301</v>
      </c>
      <c r="B45" s="1085"/>
      <c r="C45" s="1086"/>
    </row>
    <row r="46" spans="1:3" x14ac:dyDescent="0.25">
      <c r="A46" s="1084" t="s">
        <v>302</v>
      </c>
      <c r="B46" s="1084"/>
      <c r="C46" s="1084"/>
    </row>
    <row r="47" spans="1:3" x14ac:dyDescent="0.25">
      <c r="A47" s="337" t="s">
        <v>303</v>
      </c>
      <c r="B47" s="1088"/>
      <c r="C47" s="1088"/>
    </row>
    <row r="48" spans="1:3" x14ac:dyDescent="0.25">
      <c r="A48" s="337" t="s">
        <v>304</v>
      </c>
      <c r="B48" s="1088"/>
      <c r="C48" s="1088"/>
    </row>
    <row r="49" spans="1:3" x14ac:dyDescent="0.25">
      <c r="A49" s="337" t="s">
        <v>305</v>
      </c>
      <c r="B49" s="1088"/>
      <c r="C49" s="1088"/>
    </row>
    <row r="50" spans="1:3" x14ac:dyDescent="0.25">
      <c r="A50" s="338" t="s">
        <v>306</v>
      </c>
      <c r="B50" s="1088"/>
      <c r="C50" s="1088"/>
    </row>
    <row r="51" spans="1:3" x14ac:dyDescent="0.25">
      <c r="A51" s="339"/>
      <c r="B51" s="339"/>
    </row>
    <row r="52" spans="1:3" ht="33" customHeight="1" x14ac:dyDescent="0.25">
      <c r="A52" s="1087" t="s">
        <v>307</v>
      </c>
      <c r="B52" s="1087"/>
      <c r="C52" s="1087"/>
    </row>
  </sheetData>
  <mergeCells count="13">
    <mergeCell ref="A52:C52"/>
    <mergeCell ref="B45:C45"/>
    <mergeCell ref="A46:C46"/>
    <mergeCell ref="B47:C47"/>
    <mergeCell ref="B48:C48"/>
    <mergeCell ref="B49:C49"/>
    <mergeCell ref="B50:C50"/>
    <mergeCell ref="A5:C5"/>
    <mergeCell ref="A7:C7"/>
    <mergeCell ref="A41:C41"/>
    <mergeCell ref="B42:C42"/>
    <mergeCell ref="B43:C43"/>
    <mergeCell ref="B44:C44"/>
  </mergeCells>
  <phoneticPr fontId="52" type="noConversion"/>
  <pageMargins left="0.7" right="0.7" top="0.75" bottom="0.75" header="0.3" footer="0.3"/>
  <pageSetup paperSize="9" scale="8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2:K25"/>
  <sheetViews>
    <sheetView topLeftCell="A16" zoomScaleNormal="80" workbookViewId="0">
      <selection activeCell="F7" sqref="F7"/>
    </sheetView>
  </sheetViews>
  <sheetFormatPr defaultRowHeight="15" x14ac:dyDescent="0.25"/>
  <cols>
    <col min="1" max="1" width="3.875" style="227" bestFit="1" customWidth="1"/>
    <col min="2" max="2" width="41.75" style="228" customWidth="1"/>
    <col min="3" max="4" width="10.875" style="228" bestFit="1" customWidth="1"/>
    <col min="5" max="5" width="6.25" style="781" bestFit="1" customWidth="1"/>
    <col min="6" max="6" width="13.875" style="229" bestFit="1" customWidth="1"/>
    <col min="7" max="7" width="13.25" style="229" bestFit="1" customWidth="1"/>
    <col min="8" max="8" width="16" style="229" bestFit="1" customWidth="1"/>
    <col min="9" max="9" width="11.625" style="228" bestFit="1" customWidth="1"/>
    <col min="10" max="10" width="16.875" style="228" customWidth="1"/>
    <col min="11" max="11" width="14.375" style="228" customWidth="1"/>
    <col min="12" max="16384" width="9" style="227"/>
  </cols>
  <sheetData>
    <row r="2" spans="1:11" ht="15.75" x14ac:dyDescent="0.25">
      <c r="K2" s="4" t="s">
        <v>357</v>
      </c>
    </row>
    <row r="3" spans="1:11" ht="15.75" x14ac:dyDescent="0.25">
      <c r="K3" s="324" t="s">
        <v>119</v>
      </c>
    </row>
    <row r="4" spans="1:11" ht="15.75" x14ac:dyDescent="0.25">
      <c r="K4" s="324" t="s">
        <v>137</v>
      </c>
    </row>
    <row r="5" spans="1:11" ht="15.75" x14ac:dyDescent="0.25">
      <c r="K5" s="4"/>
    </row>
    <row r="6" spans="1:11" ht="33.75" customHeight="1" x14ac:dyDescent="0.25">
      <c r="A6" s="1092" t="s">
        <v>73</v>
      </c>
      <c r="B6" s="1093"/>
      <c r="C6" s="1093"/>
      <c r="D6" s="1093"/>
      <c r="E6" s="1093"/>
      <c r="F6" s="1093"/>
      <c r="G6" s="1093"/>
      <c r="H6" s="1093"/>
      <c r="I6" s="1093"/>
      <c r="J6" s="1093"/>
      <c r="K6" s="1093"/>
    </row>
    <row r="7" spans="1:11" ht="18.75" x14ac:dyDescent="0.3">
      <c r="A7" s="812"/>
      <c r="B7" s="812"/>
      <c r="K7" s="4"/>
    </row>
    <row r="8" spans="1:11" ht="18.75" x14ac:dyDescent="0.3">
      <c r="A8" s="812"/>
      <c r="B8" s="812"/>
      <c r="K8" s="4" t="s">
        <v>120</v>
      </c>
    </row>
    <row r="9" spans="1:11" ht="15.75" x14ac:dyDescent="0.25">
      <c r="K9" s="4" t="s">
        <v>429</v>
      </c>
    </row>
    <row r="10" spans="1:11" ht="15.75" x14ac:dyDescent="0.25">
      <c r="K10" s="4" t="s">
        <v>433</v>
      </c>
    </row>
    <row r="11" spans="1:11" ht="15.75" x14ac:dyDescent="0.25">
      <c r="K11" s="234" t="s">
        <v>122</v>
      </c>
    </row>
    <row r="12" spans="1:11" ht="15.75" x14ac:dyDescent="0.25">
      <c r="K12" s="4" t="s">
        <v>65</v>
      </c>
    </row>
    <row r="13" spans="1:11" ht="15.75" x14ac:dyDescent="0.25">
      <c r="K13" s="4" t="s">
        <v>124</v>
      </c>
    </row>
    <row r="14" spans="1:11" ht="15.75" thickBot="1" x14ac:dyDescent="0.3"/>
    <row r="15" spans="1:11" s="228" customFormat="1" ht="84.75" customHeight="1" x14ac:dyDescent="0.25">
      <c r="A15" s="1094" t="s">
        <v>98</v>
      </c>
      <c r="B15" s="1097" t="s">
        <v>109</v>
      </c>
      <c r="C15" s="1099" t="s">
        <v>93</v>
      </c>
      <c r="D15" s="1100"/>
      <c r="E15" s="1101"/>
      <c r="F15" s="1097" t="s">
        <v>94</v>
      </c>
      <c r="G15" s="1097"/>
      <c r="H15" s="1097" t="s">
        <v>112</v>
      </c>
      <c r="I15" s="1097"/>
      <c r="J15" s="1097"/>
      <c r="K15" s="1102"/>
    </row>
    <row r="16" spans="1:11" s="228" customFormat="1" ht="39.75" customHeight="1" x14ac:dyDescent="0.25">
      <c r="A16" s="1095"/>
      <c r="B16" s="1090"/>
      <c r="C16" s="1090" t="s">
        <v>105</v>
      </c>
      <c r="D16" s="1090" t="s">
        <v>106</v>
      </c>
      <c r="E16" s="1089" t="s">
        <v>107</v>
      </c>
      <c r="F16" s="1090" t="s">
        <v>110</v>
      </c>
      <c r="G16" s="1090" t="s">
        <v>111</v>
      </c>
      <c r="H16" s="1090" t="s">
        <v>115</v>
      </c>
      <c r="I16" s="1090" t="s">
        <v>99</v>
      </c>
      <c r="J16" s="1090" t="s">
        <v>116</v>
      </c>
      <c r="K16" s="1091" t="s">
        <v>103</v>
      </c>
    </row>
    <row r="17" spans="1:11" ht="63.75" customHeight="1" x14ac:dyDescent="0.25">
      <c r="A17" s="1096"/>
      <c r="B17" s="1098"/>
      <c r="C17" s="1090"/>
      <c r="D17" s="1090"/>
      <c r="E17" s="1089"/>
      <c r="F17" s="1090"/>
      <c r="G17" s="1090"/>
      <c r="H17" s="1090"/>
      <c r="I17" s="1090"/>
      <c r="J17" s="1090"/>
      <c r="K17" s="1091"/>
    </row>
    <row r="18" spans="1:11" ht="36" customHeight="1" x14ac:dyDescent="0.25">
      <c r="A18" s="798">
        <v>1</v>
      </c>
      <c r="B18" s="5" t="s">
        <v>584</v>
      </c>
      <c r="C18" s="231"/>
      <c r="D18" s="231"/>
      <c r="E18" s="782">
        <v>7.0000000000000007E-2</v>
      </c>
      <c r="F18" s="779">
        <v>2017</v>
      </c>
      <c r="G18" s="779">
        <v>2017</v>
      </c>
      <c r="H18" s="779" t="s">
        <v>580</v>
      </c>
      <c r="I18" s="231"/>
      <c r="J18" s="231"/>
      <c r="K18" s="774"/>
    </row>
    <row r="19" spans="1:11" ht="30" customHeight="1" x14ac:dyDescent="0.25">
      <c r="A19" s="799">
        <v>2</v>
      </c>
      <c r="B19" s="5" t="s">
        <v>592</v>
      </c>
      <c r="C19" s="231"/>
      <c r="D19" s="775"/>
      <c r="E19" s="805">
        <v>0.26</v>
      </c>
      <c r="F19" s="779">
        <v>2017</v>
      </c>
      <c r="G19" s="779">
        <v>2017</v>
      </c>
      <c r="H19" s="779" t="s">
        <v>580</v>
      </c>
      <c r="I19" s="231"/>
      <c r="J19" s="231"/>
      <c r="K19" s="774"/>
    </row>
    <row r="20" spans="1:11" ht="30" customHeight="1" x14ac:dyDescent="0.25">
      <c r="A20" s="491">
        <v>3</v>
      </c>
      <c r="B20" s="784" t="s">
        <v>161</v>
      </c>
      <c r="C20" s="820"/>
      <c r="D20" s="846"/>
      <c r="E20" s="847">
        <v>0.04</v>
      </c>
      <c r="F20" s="779">
        <v>2017</v>
      </c>
      <c r="G20" s="779">
        <v>2017</v>
      </c>
      <c r="H20" s="779" t="s">
        <v>580</v>
      </c>
      <c r="I20" s="820"/>
      <c r="J20" s="820"/>
      <c r="K20" s="821"/>
    </row>
    <row r="21" spans="1:11" ht="30" customHeight="1" x14ac:dyDescent="0.25">
      <c r="A21" s="491">
        <v>4</v>
      </c>
      <c r="B21" s="856" t="s">
        <v>84</v>
      </c>
      <c r="C21" s="820"/>
      <c r="D21" s="846"/>
      <c r="E21" s="847">
        <v>8.5000000000000006E-2</v>
      </c>
      <c r="F21" s="779">
        <v>2017</v>
      </c>
      <c r="G21" s="779">
        <v>2017</v>
      </c>
      <c r="H21" s="779" t="s">
        <v>580</v>
      </c>
      <c r="I21" s="820"/>
      <c r="J21" s="820"/>
      <c r="K21" s="821"/>
    </row>
    <row r="22" spans="1:11" ht="30" customHeight="1" x14ac:dyDescent="0.25">
      <c r="A22" s="491">
        <v>5</v>
      </c>
      <c r="B22" s="856" t="s">
        <v>85</v>
      </c>
      <c r="C22" s="820"/>
      <c r="D22" s="846"/>
      <c r="E22" s="847">
        <v>4.2999999999999997E-2</v>
      </c>
      <c r="F22" s="779">
        <v>2017</v>
      </c>
      <c r="G22" s="779">
        <v>2017</v>
      </c>
      <c r="H22" s="779" t="s">
        <v>580</v>
      </c>
      <c r="I22" s="820"/>
      <c r="J22" s="820"/>
      <c r="K22" s="821"/>
    </row>
    <row r="23" spans="1:11" ht="20.25" customHeight="1" x14ac:dyDescent="0.25">
      <c r="A23" s="491">
        <v>6</v>
      </c>
      <c r="B23" s="856" t="s">
        <v>68</v>
      </c>
      <c r="C23" s="820"/>
      <c r="D23" s="846"/>
      <c r="E23" s="847">
        <v>0.18</v>
      </c>
      <c r="F23" s="779">
        <v>2017</v>
      </c>
      <c r="G23" s="779">
        <v>2017</v>
      </c>
      <c r="H23" s="779" t="s">
        <v>580</v>
      </c>
      <c r="I23" s="820"/>
      <c r="J23" s="820"/>
      <c r="K23" s="821"/>
    </row>
    <row r="24" spans="1:11" ht="27" customHeight="1" x14ac:dyDescent="0.25">
      <c r="A24" s="491">
        <v>7</v>
      </c>
      <c r="B24" s="856" t="s">
        <v>63</v>
      </c>
      <c r="C24" s="820"/>
      <c r="D24" s="846"/>
      <c r="E24" s="847">
        <v>0.4</v>
      </c>
      <c r="F24" s="779">
        <v>2017</v>
      </c>
      <c r="G24" s="779">
        <v>2017</v>
      </c>
      <c r="H24" s="779" t="s">
        <v>580</v>
      </c>
      <c r="I24" s="820"/>
      <c r="J24" s="820"/>
      <c r="K24" s="821"/>
    </row>
    <row r="25" spans="1:11" ht="15.75" thickBot="1" x14ac:dyDescent="0.3">
      <c r="A25" s="776"/>
      <c r="B25" s="777"/>
      <c r="C25" s="777"/>
      <c r="D25" s="777"/>
      <c r="E25" s="783"/>
      <c r="F25" s="780"/>
      <c r="G25" s="780"/>
      <c r="H25" s="780"/>
      <c r="I25" s="777"/>
      <c r="J25" s="777"/>
      <c r="K25" s="778"/>
    </row>
  </sheetData>
  <mergeCells count="15">
    <mergeCell ref="A6:K6"/>
    <mergeCell ref="A15:A17"/>
    <mergeCell ref="B15:B17"/>
    <mergeCell ref="C15:E15"/>
    <mergeCell ref="F15:G15"/>
    <mergeCell ref="H15:K15"/>
    <mergeCell ref="C16:C17"/>
    <mergeCell ref="D16:D17"/>
    <mergeCell ref="J16:J17"/>
    <mergeCell ref="E16:E17"/>
    <mergeCell ref="G16:G17"/>
    <mergeCell ref="H16:H17"/>
    <mergeCell ref="I16:I17"/>
    <mergeCell ref="F16:F17"/>
    <mergeCell ref="K16:K17"/>
  </mergeCells>
  <phoneticPr fontId="52" type="noConversion"/>
  <pageMargins left="0.11811023622047245" right="0.11811023622047245" top="0.74803149606299213" bottom="0.15748031496062992" header="0.31496062992125984" footer="0.31496062992125984"/>
  <pageSetup paperSize="9" scale="8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topLeftCell="A58" zoomScaleNormal="70" workbookViewId="0">
      <selection activeCell="F7" sqref="F7"/>
    </sheetView>
  </sheetViews>
  <sheetFormatPr defaultRowHeight="15.75" x14ac:dyDescent="0.25"/>
  <cols>
    <col min="1" max="1" width="9.875" style="1" customWidth="1"/>
    <col min="2" max="2" width="39" style="1" customWidth="1"/>
    <col min="3" max="3" width="14.75" style="1" customWidth="1"/>
    <col min="4" max="4" width="9.25" style="1" bestFit="1" customWidth="1"/>
    <col min="5" max="7" width="6.125" style="1" bestFit="1" customWidth="1"/>
    <col min="8" max="8" width="8.5" style="1" customWidth="1"/>
    <col min="9" max="9" width="13.75" style="1" customWidth="1"/>
    <col min="10" max="16384" width="9" style="1"/>
  </cols>
  <sheetData>
    <row r="1" spans="1:9" x14ac:dyDescent="0.25">
      <c r="I1" s="324" t="s">
        <v>383</v>
      </c>
    </row>
    <row r="2" spans="1:9" x14ac:dyDescent="0.25">
      <c r="I2" s="324" t="s">
        <v>119</v>
      </c>
    </row>
    <row r="3" spans="1:9" x14ac:dyDescent="0.25">
      <c r="I3" s="324" t="s">
        <v>137</v>
      </c>
    </row>
    <row r="4" spans="1:9" x14ac:dyDescent="0.25">
      <c r="I4" s="324"/>
    </row>
    <row r="5" spans="1:9" ht="35.25" customHeight="1" x14ac:dyDescent="0.25">
      <c r="A5" s="990" t="s">
        <v>378</v>
      </c>
      <c r="B5" s="928"/>
      <c r="C5" s="928"/>
      <c r="D5" s="928"/>
      <c r="E5" s="928"/>
      <c r="F5" s="928"/>
      <c r="G5" s="928"/>
      <c r="H5" s="928"/>
      <c r="I5" s="928"/>
    </row>
    <row r="7" spans="1:9" x14ac:dyDescent="0.25">
      <c r="I7" s="4" t="s">
        <v>120</v>
      </c>
    </row>
    <row r="8" spans="1:9" x14ac:dyDescent="0.25">
      <c r="I8" s="4" t="s">
        <v>121</v>
      </c>
    </row>
    <row r="9" spans="1:9" x14ac:dyDescent="0.25">
      <c r="I9" s="4"/>
    </row>
    <row r="10" spans="1:9" x14ac:dyDescent="0.25">
      <c r="I10" s="234" t="s">
        <v>122</v>
      </c>
    </row>
    <row r="11" spans="1:9" x14ac:dyDescent="0.25">
      <c r="I11" s="4" t="s">
        <v>123</v>
      </c>
    </row>
    <row r="12" spans="1:9" x14ac:dyDescent="0.25">
      <c r="I12" s="4" t="s">
        <v>124</v>
      </c>
    </row>
    <row r="13" spans="1:9" x14ac:dyDescent="0.25">
      <c r="I13" s="4"/>
    </row>
    <row r="14" spans="1:9" x14ac:dyDescent="0.25">
      <c r="A14" s="928" t="s">
        <v>366</v>
      </c>
      <c r="B14" s="928"/>
      <c r="C14" s="928"/>
      <c r="D14" s="928"/>
      <c r="E14" s="928"/>
      <c r="F14" s="928"/>
      <c r="G14" s="928"/>
      <c r="H14" s="928"/>
      <c r="I14" s="928"/>
    </row>
    <row r="15" spans="1:9" ht="16.5" thickBot="1" x14ac:dyDescent="0.3">
      <c r="I15" s="4"/>
    </row>
    <row r="16" spans="1:9" ht="126" customHeight="1" x14ac:dyDescent="0.25">
      <c r="A16" s="932" t="s">
        <v>637</v>
      </c>
      <c r="B16" s="935" t="s">
        <v>660</v>
      </c>
      <c r="C16" s="935" t="s">
        <v>310</v>
      </c>
      <c r="D16" s="935" t="s">
        <v>128</v>
      </c>
      <c r="E16" s="935"/>
      <c r="F16" s="935"/>
      <c r="G16" s="935"/>
      <c r="H16" s="935"/>
      <c r="I16" s="936" t="s">
        <v>311</v>
      </c>
    </row>
    <row r="17" spans="1:9" ht="38.25" customHeight="1" x14ac:dyDescent="0.25">
      <c r="A17" s="933"/>
      <c r="B17" s="923"/>
      <c r="C17" s="923"/>
      <c r="D17" s="15" t="s">
        <v>365</v>
      </c>
      <c r="E17" s="15" t="s">
        <v>641</v>
      </c>
      <c r="F17" s="15" t="s">
        <v>642</v>
      </c>
      <c r="G17" s="15" t="s">
        <v>643</v>
      </c>
      <c r="H17" s="15" t="s">
        <v>644</v>
      </c>
      <c r="I17" s="937"/>
    </row>
    <row r="18" spans="1:9" ht="81.75" customHeight="1" thickBot="1" x14ac:dyDescent="0.3">
      <c r="A18" s="934"/>
      <c r="B18" s="903"/>
      <c r="C18" s="903"/>
      <c r="D18" s="114" t="s">
        <v>769</v>
      </c>
      <c r="E18" s="114" t="s">
        <v>645</v>
      </c>
      <c r="F18" s="114" t="s">
        <v>645</v>
      </c>
      <c r="G18" s="114" t="s">
        <v>645</v>
      </c>
      <c r="H18" s="114" t="s">
        <v>645</v>
      </c>
      <c r="I18" s="938"/>
    </row>
    <row r="19" spans="1:9" x14ac:dyDescent="0.25">
      <c r="A19" s="99"/>
      <c r="B19" s="100" t="s">
        <v>661</v>
      </c>
      <c r="C19" s="100"/>
      <c r="D19" s="100"/>
      <c r="E19" s="100"/>
      <c r="F19" s="107"/>
      <c r="G19" s="100"/>
      <c r="H19" s="107"/>
      <c r="I19" s="107"/>
    </row>
    <row r="20" spans="1:9" ht="31.5" x14ac:dyDescent="0.25">
      <c r="A20" s="27" t="s">
        <v>623</v>
      </c>
      <c r="B20" s="25" t="s">
        <v>759</v>
      </c>
      <c r="C20" s="25"/>
      <c r="D20" s="25"/>
      <c r="E20" s="25"/>
      <c r="F20" s="25"/>
      <c r="G20" s="25"/>
      <c r="H20" s="6"/>
      <c r="I20" s="6"/>
    </row>
    <row r="21" spans="1:9" ht="31.5" x14ac:dyDescent="0.25">
      <c r="A21" s="125" t="s">
        <v>624</v>
      </c>
      <c r="B21" s="25" t="s">
        <v>756</v>
      </c>
      <c r="C21" s="25"/>
      <c r="D21" s="25"/>
      <c r="E21" s="25"/>
      <c r="F21" s="25"/>
      <c r="G21" s="25"/>
      <c r="H21" s="6"/>
      <c r="I21" s="6"/>
    </row>
    <row r="22" spans="1:9" x14ac:dyDescent="0.25">
      <c r="A22" s="18">
        <v>1</v>
      </c>
      <c r="B22" s="5" t="s">
        <v>662</v>
      </c>
      <c r="C22" s="5"/>
      <c r="D22" s="5"/>
      <c r="E22" s="5"/>
      <c r="F22" s="5"/>
      <c r="G22" s="5"/>
      <c r="H22" s="6"/>
      <c r="I22" s="6"/>
    </row>
    <row r="23" spans="1:9" x14ac:dyDescent="0.25">
      <c r="A23" s="18">
        <v>2</v>
      </c>
      <c r="B23" s="5" t="s">
        <v>664</v>
      </c>
      <c r="C23" s="5"/>
      <c r="D23" s="5"/>
      <c r="E23" s="5"/>
      <c r="F23" s="5"/>
      <c r="G23" s="5"/>
      <c r="H23" s="6"/>
      <c r="I23" s="6"/>
    </row>
    <row r="24" spans="1:9" x14ac:dyDescent="0.25">
      <c r="A24" s="109" t="s">
        <v>663</v>
      </c>
      <c r="B24" s="12"/>
      <c r="C24" s="12"/>
      <c r="D24" s="12"/>
      <c r="E24" s="12"/>
      <c r="F24" s="12"/>
      <c r="G24" s="12"/>
      <c r="H24" s="110"/>
      <c r="I24" s="110"/>
    </row>
    <row r="25" spans="1:9" ht="31.5" x14ac:dyDescent="0.25">
      <c r="A25" s="113" t="s">
        <v>625</v>
      </c>
      <c r="B25" s="112" t="s">
        <v>90</v>
      </c>
      <c r="C25" s="112"/>
      <c r="D25" s="12"/>
      <c r="E25" s="12"/>
      <c r="F25" s="12"/>
      <c r="G25" s="12"/>
      <c r="H25" s="110"/>
      <c r="I25" s="110"/>
    </row>
    <row r="26" spans="1:9" x14ac:dyDescent="0.25">
      <c r="A26" s="18">
        <v>1</v>
      </c>
      <c r="B26" s="5" t="s">
        <v>662</v>
      </c>
      <c r="C26" s="12"/>
      <c r="D26" s="12"/>
      <c r="E26" s="12"/>
      <c r="F26" s="12"/>
      <c r="G26" s="12"/>
      <c r="H26" s="110"/>
      <c r="I26" s="110"/>
    </row>
    <row r="27" spans="1:9" x14ac:dyDescent="0.25">
      <c r="A27" s="18">
        <v>2</v>
      </c>
      <c r="B27" s="5" t="s">
        <v>664</v>
      </c>
      <c r="C27" s="12"/>
      <c r="D27" s="12"/>
      <c r="E27" s="12"/>
      <c r="F27" s="12"/>
      <c r="G27" s="12"/>
      <c r="H27" s="110"/>
      <c r="I27" s="110"/>
    </row>
    <row r="28" spans="1:9" x14ac:dyDescent="0.25">
      <c r="A28" s="109" t="s">
        <v>663</v>
      </c>
      <c r="B28" s="12"/>
      <c r="C28" s="12"/>
      <c r="D28" s="12"/>
      <c r="E28" s="12"/>
      <c r="F28" s="12"/>
      <c r="G28" s="12"/>
      <c r="H28" s="110"/>
      <c r="I28" s="110"/>
    </row>
    <row r="29" spans="1:9" x14ac:dyDescent="0.25">
      <c r="A29" s="113" t="s">
        <v>636</v>
      </c>
      <c r="B29" s="112" t="s">
        <v>757</v>
      </c>
      <c r="C29" s="112"/>
      <c r="D29" s="12"/>
      <c r="E29" s="12"/>
      <c r="F29" s="12"/>
      <c r="G29" s="12"/>
      <c r="H29" s="110"/>
      <c r="I29" s="110"/>
    </row>
    <row r="30" spans="1:9" x14ac:dyDescent="0.25">
      <c r="A30" s="109">
        <v>1</v>
      </c>
      <c r="B30" s="12" t="s">
        <v>662</v>
      </c>
      <c r="C30" s="12"/>
      <c r="D30" s="12"/>
      <c r="E30" s="12"/>
      <c r="F30" s="12"/>
      <c r="G30" s="12"/>
      <c r="H30" s="110"/>
      <c r="I30" s="110"/>
    </row>
    <row r="31" spans="1:9" x14ac:dyDescent="0.25">
      <c r="A31" s="109">
        <v>2</v>
      </c>
      <c r="B31" s="12" t="s">
        <v>664</v>
      </c>
      <c r="C31" s="12"/>
      <c r="D31" s="12"/>
      <c r="E31" s="12"/>
      <c r="F31" s="12"/>
      <c r="G31" s="12"/>
      <c r="H31" s="110"/>
      <c r="I31" s="110"/>
    </row>
    <row r="32" spans="1:9" x14ac:dyDescent="0.25">
      <c r="A32" s="109" t="s">
        <v>663</v>
      </c>
      <c r="B32" s="12"/>
      <c r="C32" s="12"/>
      <c r="D32" s="12"/>
      <c r="E32" s="12"/>
      <c r="F32" s="12"/>
      <c r="G32" s="12"/>
      <c r="H32" s="110"/>
      <c r="I32" s="110"/>
    </row>
    <row r="33" spans="1:9" ht="47.25" x14ac:dyDescent="0.25">
      <c r="A33" s="113" t="s">
        <v>653</v>
      </c>
      <c r="B33" s="112" t="s">
        <v>758</v>
      </c>
      <c r="C33" s="12"/>
      <c r="D33" s="12"/>
      <c r="E33" s="12"/>
      <c r="F33" s="12"/>
      <c r="G33" s="12"/>
      <c r="H33" s="110"/>
      <c r="I33" s="110"/>
    </row>
    <row r="34" spans="1:9" x14ac:dyDescent="0.25">
      <c r="A34" s="109">
        <v>1</v>
      </c>
      <c r="B34" s="12" t="s">
        <v>662</v>
      </c>
      <c r="C34" s="12"/>
      <c r="D34" s="12"/>
      <c r="E34" s="12"/>
      <c r="F34" s="12"/>
      <c r="G34" s="12"/>
      <c r="H34" s="110"/>
      <c r="I34" s="110"/>
    </row>
    <row r="35" spans="1:9" x14ac:dyDescent="0.25">
      <c r="A35" s="109">
        <v>2</v>
      </c>
      <c r="B35" s="12" t="s">
        <v>664</v>
      </c>
      <c r="C35" s="12"/>
      <c r="D35" s="12"/>
      <c r="E35" s="12"/>
      <c r="F35" s="12"/>
      <c r="G35" s="12"/>
      <c r="H35" s="110"/>
      <c r="I35" s="110"/>
    </row>
    <row r="36" spans="1:9" x14ac:dyDescent="0.25">
      <c r="A36" s="109" t="s">
        <v>663</v>
      </c>
      <c r="B36" s="12"/>
      <c r="C36" s="12"/>
      <c r="D36" s="12"/>
      <c r="E36" s="12"/>
      <c r="F36" s="12"/>
      <c r="G36" s="12"/>
      <c r="H36" s="110"/>
      <c r="I36" s="110"/>
    </row>
    <row r="37" spans="1:9" x14ac:dyDescent="0.25">
      <c r="A37" s="27" t="s">
        <v>626</v>
      </c>
      <c r="B37" s="25" t="s">
        <v>675</v>
      </c>
      <c r="C37" s="25"/>
      <c r="D37" s="25"/>
      <c r="E37" s="25"/>
      <c r="F37" s="25"/>
      <c r="G37" s="25"/>
      <c r="H37" s="6"/>
      <c r="I37" s="6"/>
    </row>
    <row r="38" spans="1:9" ht="31.5" x14ac:dyDescent="0.25">
      <c r="A38" s="125" t="s">
        <v>627</v>
      </c>
      <c r="B38" s="25" t="s">
        <v>756</v>
      </c>
      <c r="C38" s="25"/>
      <c r="D38" s="25"/>
      <c r="E38" s="25"/>
      <c r="F38" s="25"/>
      <c r="G38" s="25"/>
      <c r="H38" s="6"/>
      <c r="I38" s="6"/>
    </row>
    <row r="39" spans="1:9" x14ac:dyDescent="0.25">
      <c r="A39" s="18">
        <v>1</v>
      </c>
      <c r="B39" s="5" t="s">
        <v>662</v>
      </c>
      <c r="C39" s="25"/>
      <c r="D39" s="25"/>
      <c r="E39" s="25"/>
      <c r="F39" s="25"/>
      <c r="G39" s="25"/>
      <c r="H39" s="6"/>
      <c r="I39" s="6"/>
    </row>
    <row r="40" spans="1:9" x14ac:dyDescent="0.25">
      <c r="A40" s="18">
        <v>2</v>
      </c>
      <c r="B40" s="5" t="s">
        <v>664</v>
      </c>
      <c r="C40" s="25"/>
      <c r="D40" s="25"/>
      <c r="E40" s="25"/>
      <c r="F40" s="25"/>
      <c r="G40" s="25"/>
      <c r="H40" s="6"/>
      <c r="I40" s="6"/>
    </row>
    <row r="41" spans="1:9" x14ac:dyDescent="0.25">
      <c r="A41" s="109" t="s">
        <v>663</v>
      </c>
      <c r="B41" s="12"/>
      <c r="C41" s="25"/>
      <c r="D41" s="25"/>
      <c r="E41" s="25"/>
      <c r="F41" s="25"/>
      <c r="G41" s="25"/>
      <c r="H41" s="6"/>
      <c r="I41" s="6"/>
    </row>
    <row r="42" spans="1:9" x14ac:dyDescent="0.25">
      <c r="A42" s="235" t="s">
        <v>628</v>
      </c>
      <c r="B42" s="236" t="s">
        <v>125</v>
      </c>
      <c r="C42" s="25"/>
      <c r="D42" s="25"/>
      <c r="E42" s="25"/>
      <c r="F42" s="25"/>
      <c r="G42" s="25"/>
      <c r="H42" s="6"/>
      <c r="I42" s="6"/>
    </row>
    <row r="43" spans="1:9" x14ac:dyDescent="0.25">
      <c r="A43" s="18">
        <v>1</v>
      </c>
      <c r="B43" s="5" t="s">
        <v>662</v>
      </c>
      <c r="C43" s="25"/>
      <c r="D43" s="25"/>
      <c r="E43" s="25"/>
      <c r="F43" s="25"/>
      <c r="G43" s="25"/>
      <c r="H43" s="6"/>
      <c r="I43" s="6"/>
    </row>
    <row r="44" spans="1:9" x14ac:dyDescent="0.25">
      <c r="A44" s="18"/>
      <c r="B44" s="5" t="s">
        <v>768</v>
      </c>
      <c r="C44" s="25"/>
      <c r="D44" s="25"/>
      <c r="E44" s="25"/>
      <c r="F44" s="25"/>
      <c r="G44" s="25"/>
      <c r="H44" s="6"/>
      <c r="I44" s="6"/>
    </row>
    <row r="45" spans="1:9" x14ac:dyDescent="0.25">
      <c r="A45" s="18">
        <v>2</v>
      </c>
      <c r="B45" s="5" t="s">
        <v>664</v>
      </c>
      <c r="C45" s="25"/>
      <c r="D45" s="25"/>
      <c r="E45" s="25"/>
      <c r="F45" s="25"/>
      <c r="G45" s="25"/>
      <c r="H45" s="6"/>
      <c r="I45" s="6"/>
    </row>
    <row r="46" spans="1:9" x14ac:dyDescent="0.25">
      <c r="A46" s="18"/>
      <c r="B46" s="5" t="s">
        <v>768</v>
      </c>
      <c r="C46" s="5"/>
      <c r="D46" s="5"/>
      <c r="E46" s="5"/>
      <c r="F46" s="5"/>
      <c r="G46" s="5"/>
      <c r="H46" s="6"/>
      <c r="I46" s="6"/>
    </row>
    <row r="47" spans="1:9" x14ac:dyDescent="0.25">
      <c r="A47" s="18" t="s">
        <v>663</v>
      </c>
      <c r="B47" s="6"/>
      <c r="C47" s="6"/>
      <c r="D47" s="6"/>
      <c r="E47" s="6"/>
      <c r="F47" s="6"/>
      <c r="G47" s="6"/>
      <c r="H47" s="6"/>
      <c r="I47" s="6"/>
    </row>
    <row r="48" spans="1:9" x14ac:dyDescent="0.25">
      <c r="A48" s="943" t="s">
        <v>726</v>
      </c>
      <c r="B48" s="944"/>
      <c r="C48" s="12"/>
      <c r="D48" s="12"/>
      <c r="E48" s="12"/>
      <c r="F48" s="12"/>
      <c r="G48" s="12"/>
      <c r="H48" s="110"/>
      <c r="I48" s="110"/>
    </row>
    <row r="49" spans="1:9" ht="31.5" x14ac:dyDescent="0.25">
      <c r="A49" s="113"/>
      <c r="B49" s="112" t="s">
        <v>755</v>
      </c>
      <c r="C49" s="112"/>
      <c r="D49" s="12"/>
      <c r="E49" s="12"/>
      <c r="F49" s="12"/>
      <c r="G49" s="12"/>
      <c r="H49" s="110"/>
      <c r="I49" s="110"/>
    </row>
    <row r="50" spans="1:9" x14ac:dyDescent="0.25">
      <c r="A50" s="109">
        <v>1</v>
      </c>
      <c r="B50" s="12" t="s">
        <v>662</v>
      </c>
      <c r="C50" s="12"/>
      <c r="D50" s="12"/>
      <c r="E50" s="12"/>
      <c r="F50" s="12"/>
      <c r="G50" s="12"/>
      <c r="H50" s="110"/>
      <c r="I50" s="110"/>
    </row>
    <row r="51" spans="1:9" x14ac:dyDescent="0.25">
      <c r="A51" s="109">
        <v>2</v>
      </c>
      <c r="B51" s="12" t="s">
        <v>664</v>
      </c>
      <c r="C51" s="12"/>
      <c r="D51" s="12"/>
      <c r="E51" s="12"/>
      <c r="F51" s="12"/>
      <c r="G51" s="12"/>
      <c r="H51" s="110"/>
      <c r="I51" s="110"/>
    </row>
    <row r="52" spans="1:9" ht="16.5" thickBot="1" x14ac:dyDescent="0.3">
      <c r="A52" s="104" t="s">
        <v>663</v>
      </c>
      <c r="B52" s="105"/>
      <c r="C52" s="105"/>
      <c r="D52" s="105"/>
      <c r="E52" s="105"/>
      <c r="F52" s="105"/>
      <c r="G52" s="105"/>
      <c r="H52" s="105"/>
      <c r="I52" s="105"/>
    </row>
    <row r="53" spans="1:9" x14ac:dyDescent="0.25">
      <c r="A53" s="102"/>
      <c r="B53" s="102"/>
      <c r="C53" s="28"/>
      <c r="D53" s="28"/>
      <c r="E53" s="28"/>
      <c r="F53" s="28"/>
      <c r="G53" s="28"/>
      <c r="H53" s="28"/>
      <c r="I53" s="28"/>
    </row>
    <row r="54" spans="1:9" x14ac:dyDescent="0.25">
      <c r="A54" s="945" t="s">
        <v>129</v>
      </c>
      <c r="B54" s="945"/>
      <c r="C54" s="945"/>
      <c r="D54" s="945"/>
      <c r="E54" s="945"/>
      <c r="F54" s="945"/>
      <c r="G54" s="945"/>
      <c r="H54" s="945"/>
      <c r="I54" s="945"/>
    </row>
    <row r="55" spans="1:9" x14ac:dyDescent="0.25">
      <c r="A55" s="945" t="s">
        <v>130</v>
      </c>
      <c r="B55" s="945"/>
      <c r="C55" s="945"/>
      <c r="D55" s="945"/>
      <c r="E55" s="945"/>
      <c r="F55" s="945"/>
      <c r="G55" s="945"/>
      <c r="H55" s="945"/>
      <c r="I55" s="945"/>
    </row>
    <row r="56" spans="1:9" x14ac:dyDescent="0.25">
      <c r="A56" s="28"/>
      <c r="B56" s="28"/>
      <c r="C56" s="28"/>
      <c r="D56" s="28"/>
      <c r="E56" s="28"/>
      <c r="F56" s="28"/>
      <c r="G56" s="28"/>
      <c r="H56" s="28"/>
      <c r="I56" s="28"/>
    </row>
    <row r="57" spans="1:9" x14ac:dyDescent="0.25">
      <c r="A57" s="28"/>
      <c r="B57" s="28"/>
      <c r="C57" s="28"/>
      <c r="D57" s="28"/>
      <c r="E57" s="28"/>
      <c r="F57" s="28"/>
      <c r="G57" s="28"/>
      <c r="H57" s="28"/>
      <c r="I57" s="28"/>
    </row>
    <row r="58" spans="1:9" x14ac:dyDescent="0.25">
      <c r="A58" s="28"/>
      <c r="B58" s="28"/>
      <c r="C58" s="28"/>
      <c r="D58" s="28"/>
      <c r="E58" s="28"/>
      <c r="F58" s="28"/>
      <c r="G58" s="28"/>
      <c r="H58" s="28"/>
      <c r="I58" s="28"/>
    </row>
    <row r="59" spans="1:9" x14ac:dyDescent="0.25">
      <c r="A59" s="28"/>
      <c r="B59" s="28"/>
      <c r="C59" s="28"/>
      <c r="D59" s="28"/>
      <c r="E59" s="28"/>
      <c r="F59" s="28"/>
      <c r="G59" s="28"/>
      <c r="H59" s="28"/>
      <c r="I59" s="28"/>
    </row>
    <row r="60" spans="1:9" x14ac:dyDescent="0.25">
      <c r="A60" s="28"/>
      <c r="B60" s="28"/>
      <c r="C60" s="28"/>
      <c r="D60" s="28"/>
      <c r="E60" s="28"/>
      <c r="F60" s="28"/>
      <c r="G60" s="28"/>
      <c r="H60" s="28"/>
      <c r="I60" s="28"/>
    </row>
    <row r="61" spans="1:9" x14ac:dyDescent="0.25">
      <c r="A61" s="28"/>
      <c r="B61" s="28"/>
      <c r="C61" s="28"/>
      <c r="D61" s="28"/>
      <c r="E61" s="28"/>
      <c r="F61" s="28"/>
      <c r="G61" s="28"/>
      <c r="H61" s="28"/>
      <c r="I61" s="28"/>
    </row>
    <row r="62" spans="1:9" x14ac:dyDescent="0.25">
      <c r="A62" s="28"/>
      <c r="B62" s="28"/>
      <c r="C62" s="28"/>
      <c r="D62" s="28"/>
      <c r="E62" s="28"/>
      <c r="F62" s="28"/>
      <c r="G62" s="28"/>
      <c r="H62" s="28"/>
      <c r="I62" s="28"/>
    </row>
    <row r="63" spans="1:9" x14ac:dyDescent="0.25">
      <c r="A63" s="28"/>
      <c r="B63" s="28"/>
      <c r="C63" s="28"/>
      <c r="D63" s="28"/>
      <c r="E63" s="28"/>
      <c r="F63" s="28"/>
      <c r="G63" s="28"/>
      <c r="H63" s="28"/>
      <c r="I63" s="28"/>
    </row>
    <row r="64" spans="1:9" x14ac:dyDescent="0.25">
      <c r="A64" s="928" t="s">
        <v>490</v>
      </c>
      <c r="B64" s="928"/>
      <c r="C64" s="928"/>
      <c r="D64" s="928"/>
      <c r="E64" s="928"/>
      <c r="F64" s="928"/>
      <c r="G64" s="928"/>
      <c r="H64" s="928"/>
      <c r="I64" s="928"/>
    </row>
    <row r="65" spans="1:9" ht="16.5" thickBot="1" x14ac:dyDescent="0.3">
      <c r="A65" s="16"/>
      <c r="H65" s="4"/>
    </row>
    <row r="66" spans="1:9" ht="15.75" customHeight="1" x14ac:dyDescent="0.25">
      <c r="A66" s="932" t="s">
        <v>637</v>
      </c>
      <c r="B66" s="935" t="s">
        <v>638</v>
      </c>
      <c r="C66" s="935" t="s">
        <v>128</v>
      </c>
      <c r="D66" s="935"/>
      <c r="E66" s="935"/>
      <c r="F66" s="935"/>
      <c r="G66" s="935"/>
      <c r="H66" s="935" t="s">
        <v>639</v>
      </c>
      <c r="I66" s="942"/>
    </row>
    <row r="67" spans="1:9" x14ac:dyDescent="0.25">
      <c r="A67" s="933"/>
      <c r="B67" s="923"/>
      <c r="C67" s="15" t="s">
        <v>640</v>
      </c>
      <c r="D67" s="15" t="s">
        <v>641</v>
      </c>
      <c r="E67" s="15" t="s">
        <v>642</v>
      </c>
      <c r="F67" s="15" t="s">
        <v>643</v>
      </c>
      <c r="G67" s="15" t="s">
        <v>644</v>
      </c>
      <c r="H67" s="923"/>
      <c r="I67" s="924"/>
    </row>
    <row r="68" spans="1:9" ht="16.5" thickBot="1" x14ac:dyDescent="0.3">
      <c r="A68" s="934"/>
      <c r="B68" s="903"/>
      <c r="C68" s="114" t="s">
        <v>744</v>
      </c>
      <c r="D68" s="114" t="s">
        <v>645</v>
      </c>
      <c r="E68" s="114" t="s">
        <v>645</v>
      </c>
      <c r="F68" s="114" t="s">
        <v>645</v>
      </c>
      <c r="G68" s="114" t="s">
        <v>645</v>
      </c>
      <c r="H68" s="903"/>
      <c r="I68" s="917"/>
    </row>
    <row r="69" spans="1:9" x14ac:dyDescent="0.25">
      <c r="A69" s="280">
        <v>1</v>
      </c>
      <c r="B69" s="278" t="s">
        <v>648</v>
      </c>
      <c r="C69" s="100"/>
      <c r="D69" s="100"/>
      <c r="E69" s="100"/>
      <c r="F69" s="100"/>
      <c r="G69" s="107"/>
      <c r="H69" s="1109"/>
      <c r="I69" s="1110"/>
    </row>
    <row r="70" spans="1:9" x14ac:dyDescent="0.25">
      <c r="A70" s="253" t="s">
        <v>624</v>
      </c>
      <c r="B70" s="5" t="s">
        <v>649</v>
      </c>
      <c r="C70" s="5"/>
      <c r="D70" s="5"/>
      <c r="E70" s="5"/>
      <c r="F70" s="5"/>
      <c r="G70" s="6"/>
      <c r="H70" s="1103"/>
      <c r="I70" s="1104"/>
    </row>
    <row r="71" spans="1:9" ht="31.5" x14ac:dyDescent="0.25">
      <c r="A71" s="253" t="s">
        <v>650</v>
      </c>
      <c r="B71" s="5" t="s">
        <v>358</v>
      </c>
      <c r="C71" s="5"/>
      <c r="D71" s="5"/>
      <c r="E71" s="5"/>
      <c r="F71" s="5"/>
      <c r="G71" s="6"/>
      <c r="H71" s="1103"/>
      <c r="I71" s="1104"/>
    </row>
    <row r="72" spans="1:9" ht="31.5" x14ac:dyDescent="0.25">
      <c r="A72" s="253" t="s">
        <v>666</v>
      </c>
      <c r="B72" s="5" t="s">
        <v>359</v>
      </c>
      <c r="C72" s="6"/>
      <c r="D72" s="6"/>
      <c r="E72" s="6"/>
      <c r="F72" s="6"/>
      <c r="G72" s="6"/>
      <c r="H72" s="1103"/>
      <c r="I72" s="1104"/>
    </row>
    <row r="73" spans="1:9" ht="47.25" x14ac:dyDescent="0.25">
      <c r="A73" s="253" t="s">
        <v>670</v>
      </c>
      <c r="B73" s="5" t="s">
        <v>360</v>
      </c>
      <c r="C73" s="25"/>
      <c r="D73" s="25"/>
      <c r="E73" s="25"/>
      <c r="F73" s="25"/>
      <c r="G73" s="6"/>
      <c r="H73" s="1103"/>
      <c r="I73" s="1104"/>
    </row>
    <row r="74" spans="1:9" ht="31.5" x14ac:dyDescent="0.25">
      <c r="A74" s="253" t="s">
        <v>671</v>
      </c>
      <c r="B74" s="5" t="s">
        <v>361</v>
      </c>
      <c r="C74" s="25"/>
      <c r="D74" s="25"/>
      <c r="E74" s="25"/>
      <c r="F74" s="25"/>
      <c r="G74" s="6"/>
      <c r="H74" s="1103"/>
      <c r="I74" s="1104"/>
    </row>
    <row r="75" spans="1:9" ht="31.5" x14ac:dyDescent="0.25">
      <c r="A75" s="253" t="s">
        <v>672</v>
      </c>
      <c r="B75" s="5" t="s">
        <v>362</v>
      </c>
      <c r="C75" s="5"/>
      <c r="D75" s="5"/>
      <c r="E75" s="5"/>
      <c r="F75" s="5"/>
      <c r="G75" s="6"/>
      <c r="H75" s="1103"/>
      <c r="I75" s="1104"/>
    </row>
    <row r="76" spans="1:9" x14ac:dyDescent="0.25">
      <c r="A76" s="253" t="s">
        <v>625</v>
      </c>
      <c r="B76" s="5" t="s">
        <v>651</v>
      </c>
      <c r="C76" s="5"/>
      <c r="D76" s="5"/>
      <c r="E76" s="5"/>
      <c r="F76" s="5"/>
      <c r="G76" s="6"/>
      <c r="H76" s="1103"/>
      <c r="I76" s="1104"/>
    </row>
    <row r="77" spans="1:9" x14ac:dyDescent="0.25">
      <c r="A77" s="253" t="s">
        <v>636</v>
      </c>
      <c r="B77" s="5" t="s">
        <v>652</v>
      </c>
      <c r="C77" s="5"/>
      <c r="D77" s="5"/>
      <c r="E77" s="5"/>
      <c r="F77" s="5"/>
      <c r="G77" s="6"/>
      <c r="H77" s="1103"/>
      <c r="I77" s="1104"/>
    </row>
    <row r="78" spans="1:9" x14ac:dyDescent="0.25">
      <c r="A78" s="253" t="s">
        <v>653</v>
      </c>
      <c r="B78" s="5" t="s">
        <v>654</v>
      </c>
      <c r="C78" s="5"/>
      <c r="D78" s="5"/>
      <c r="E78" s="5"/>
      <c r="F78" s="5"/>
      <c r="G78" s="6"/>
      <c r="H78" s="1103"/>
      <c r="I78" s="1104"/>
    </row>
    <row r="79" spans="1:9" x14ac:dyDescent="0.25">
      <c r="A79" s="253" t="s">
        <v>655</v>
      </c>
      <c r="B79" s="5" t="s">
        <v>363</v>
      </c>
      <c r="C79" s="5"/>
      <c r="D79" s="5"/>
      <c r="E79" s="5"/>
      <c r="F79" s="5"/>
      <c r="G79" s="6"/>
      <c r="H79" s="1103"/>
      <c r="I79" s="1104"/>
    </row>
    <row r="80" spans="1:9" x14ac:dyDescent="0.25">
      <c r="A80" s="253" t="s">
        <v>626</v>
      </c>
      <c r="B80" s="5" t="s">
        <v>364</v>
      </c>
      <c r="C80" s="5"/>
      <c r="D80" s="5"/>
      <c r="E80" s="5"/>
      <c r="F80" s="5"/>
      <c r="G80" s="6"/>
      <c r="H80" s="1103"/>
      <c r="I80" s="1104"/>
    </row>
    <row r="81" spans="1:12" x14ac:dyDescent="0.25">
      <c r="A81" s="253" t="s">
        <v>627</v>
      </c>
      <c r="B81" s="5" t="s">
        <v>745</v>
      </c>
      <c r="C81" s="5"/>
      <c r="D81" s="5"/>
      <c r="E81" s="5"/>
      <c r="F81" s="5"/>
      <c r="G81" s="6"/>
      <c r="H81" s="1103"/>
      <c r="I81" s="1104"/>
    </row>
    <row r="82" spans="1:12" x14ac:dyDescent="0.25">
      <c r="A82" s="253" t="s">
        <v>628</v>
      </c>
      <c r="B82" s="5" t="s">
        <v>741</v>
      </c>
      <c r="C82" s="5"/>
      <c r="D82" s="5"/>
      <c r="E82" s="5"/>
      <c r="F82" s="5"/>
      <c r="G82" s="6"/>
      <c r="H82" s="1103"/>
      <c r="I82" s="1104"/>
    </row>
    <row r="83" spans="1:12" x14ac:dyDescent="0.25">
      <c r="A83" s="253" t="s">
        <v>629</v>
      </c>
      <c r="B83" s="5" t="s">
        <v>742</v>
      </c>
      <c r="C83" s="5"/>
      <c r="D83" s="5"/>
      <c r="E83" s="5"/>
      <c r="F83" s="5"/>
      <c r="G83" s="6"/>
      <c r="H83" s="1103"/>
      <c r="I83" s="1104"/>
    </row>
    <row r="84" spans="1:12" x14ac:dyDescent="0.25">
      <c r="A84" s="253" t="s">
        <v>630</v>
      </c>
      <c r="B84" s="5" t="s">
        <v>656</v>
      </c>
      <c r="C84" s="5"/>
      <c r="D84" s="5"/>
      <c r="E84" s="5"/>
      <c r="F84" s="5"/>
      <c r="G84" s="6"/>
      <c r="H84" s="1103"/>
      <c r="I84" s="1104"/>
    </row>
    <row r="85" spans="1:12" x14ac:dyDescent="0.25">
      <c r="A85" s="253" t="s">
        <v>676</v>
      </c>
      <c r="B85" s="5" t="s">
        <v>669</v>
      </c>
      <c r="C85" s="5"/>
      <c r="D85" s="5"/>
      <c r="E85" s="5"/>
      <c r="F85" s="5"/>
      <c r="G85" s="6"/>
      <c r="H85" s="1103"/>
      <c r="I85" s="1104"/>
    </row>
    <row r="86" spans="1:12" ht="16.5" thickBot="1" x14ac:dyDescent="0.3">
      <c r="A86" s="260" t="s">
        <v>731</v>
      </c>
      <c r="B86" s="261" t="s">
        <v>657</v>
      </c>
      <c r="C86" s="261"/>
      <c r="D86" s="261"/>
      <c r="E86" s="261"/>
      <c r="F86" s="261"/>
      <c r="G86" s="105"/>
      <c r="H86" s="1111"/>
      <c r="I86" s="1112"/>
    </row>
    <row r="87" spans="1:12" x14ac:dyDescent="0.25">
      <c r="A87" s="36"/>
      <c r="B87" s="116"/>
      <c r="C87" s="28"/>
      <c r="D87" s="28"/>
      <c r="E87" s="28"/>
      <c r="F87" s="28"/>
      <c r="G87" s="28"/>
      <c r="H87" s="36"/>
    </row>
    <row r="88" spans="1:12" x14ac:dyDescent="0.25">
      <c r="A88" s="14" t="s">
        <v>743</v>
      </c>
      <c r="C88" s="28"/>
      <c r="D88" s="28"/>
      <c r="E88" s="28"/>
      <c r="F88" s="28"/>
      <c r="G88" s="28"/>
    </row>
    <row r="90" spans="1:12" x14ac:dyDescent="0.25">
      <c r="A90" s="928" t="s">
        <v>517</v>
      </c>
      <c r="B90" s="928"/>
      <c r="C90" s="928"/>
      <c r="D90" s="928"/>
      <c r="E90" s="928"/>
      <c r="F90" s="928"/>
      <c r="G90" s="928"/>
      <c r="H90" s="928"/>
      <c r="I90" s="928"/>
      <c r="J90" s="928"/>
      <c r="K90" s="928"/>
      <c r="L90" s="928"/>
    </row>
    <row r="91" spans="1:12" ht="16.5" thickBot="1" x14ac:dyDescent="0.3"/>
    <row r="92" spans="1:12" x14ac:dyDescent="0.25">
      <c r="A92" s="1019" t="s">
        <v>621</v>
      </c>
      <c r="B92" s="1022" t="s">
        <v>677</v>
      </c>
      <c r="C92" s="919" t="s">
        <v>667</v>
      </c>
      <c r="D92" s="920"/>
      <c r="E92" s="920"/>
      <c r="F92" s="920"/>
      <c r="G92" s="920"/>
      <c r="H92" s="925" t="s">
        <v>748</v>
      </c>
      <c r="I92" s="920"/>
      <c r="J92" s="920"/>
      <c r="K92" s="920"/>
      <c r="L92" s="921"/>
    </row>
    <row r="93" spans="1:12" x14ac:dyDescent="0.25">
      <c r="A93" s="1020"/>
      <c r="B93" s="1023"/>
      <c r="C93" s="1105" t="s">
        <v>744</v>
      </c>
      <c r="D93" s="1106"/>
      <c r="E93" s="1106"/>
      <c r="F93" s="1106"/>
      <c r="G93" s="1106"/>
      <c r="H93" s="1107" t="s">
        <v>744</v>
      </c>
      <c r="I93" s="1106"/>
      <c r="J93" s="1106"/>
      <c r="K93" s="1106"/>
      <c r="L93" s="1108"/>
    </row>
    <row r="94" spans="1:12" x14ac:dyDescent="0.25">
      <c r="A94" s="1020"/>
      <c r="B94" s="1023"/>
      <c r="C94" s="933" t="s">
        <v>678</v>
      </c>
      <c r="D94" s="923"/>
      <c r="E94" s="923"/>
      <c r="F94" s="923"/>
      <c r="G94" s="923"/>
      <c r="H94" s="922" t="s">
        <v>678</v>
      </c>
      <c r="I94" s="923"/>
      <c r="J94" s="923"/>
      <c r="K94" s="923"/>
      <c r="L94" s="924"/>
    </row>
    <row r="95" spans="1:12" ht="48" thickBot="1" x14ac:dyDescent="0.3">
      <c r="A95" s="1021"/>
      <c r="B95" s="1024"/>
      <c r="C95" s="136" t="s">
        <v>492</v>
      </c>
      <c r="D95" s="114" t="s">
        <v>493</v>
      </c>
      <c r="E95" s="114" t="s">
        <v>494</v>
      </c>
      <c r="F95" s="114" t="s">
        <v>495</v>
      </c>
      <c r="G95" s="114" t="s">
        <v>491</v>
      </c>
      <c r="H95" s="136" t="s">
        <v>492</v>
      </c>
      <c r="I95" s="114" t="s">
        <v>493</v>
      </c>
      <c r="J95" s="114" t="s">
        <v>494</v>
      </c>
      <c r="K95" s="114" t="s">
        <v>495</v>
      </c>
      <c r="L95" s="115" t="s">
        <v>491</v>
      </c>
    </row>
    <row r="96" spans="1:12" x14ac:dyDescent="0.25">
      <c r="A96" s="121">
        <v>1</v>
      </c>
      <c r="B96" s="121">
        <v>2</v>
      </c>
      <c r="C96" s="119">
        <v>3</v>
      </c>
      <c r="D96" s="120">
        <v>4</v>
      </c>
      <c r="E96" s="120">
        <v>5</v>
      </c>
      <c r="F96" s="120">
        <v>6</v>
      </c>
      <c r="G96" s="120">
        <v>7</v>
      </c>
      <c r="H96" s="119">
        <v>8</v>
      </c>
      <c r="I96" s="120">
        <v>9</v>
      </c>
      <c r="J96" s="120">
        <v>10</v>
      </c>
      <c r="K96" s="120">
        <v>11</v>
      </c>
      <c r="L96" s="348">
        <v>12</v>
      </c>
    </row>
    <row r="97" spans="1:12" ht="16.5" thickBot="1" x14ac:dyDescent="0.3">
      <c r="A97" s="45"/>
      <c r="B97" s="46"/>
      <c r="C97" s="47"/>
      <c r="D97" s="35"/>
      <c r="E97" s="35"/>
      <c r="F97" s="35"/>
      <c r="G97" s="35"/>
      <c r="H97" s="47"/>
      <c r="I97" s="35"/>
      <c r="J97" s="35"/>
      <c r="K97" s="35"/>
      <c r="L97" s="356"/>
    </row>
    <row r="98" spans="1:12" x14ac:dyDescent="0.25">
      <c r="A98" s="29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</row>
    <row r="99" spans="1:12" x14ac:dyDescent="0.25">
      <c r="A99" s="1" t="s">
        <v>743</v>
      </c>
    </row>
  </sheetData>
  <mergeCells count="42">
    <mergeCell ref="H71:I71"/>
    <mergeCell ref="H70:I70"/>
    <mergeCell ref="H69:I69"/>
    <mergeCell ref="H86:I86"/>
    <mergeCell ref="H85:I85"/>
    <mergeCell ref="H84:I84"/>
    <mergeCell ref="H83:I83"/>
    <mergeCell ref="H79:I79"/>
    <mergeCell ref="H72:I72"/>
    <mergeCell ref="H77:I77"/>
    <mergeCell ref="H92:L92"/>
    <mergeCell ref="H82:I82"/>
    <mergeCell ref="H78:I78"/>
    <mergeCell ref="C93:G93"/>
    <mergeCell ref="H93:L93"/>
    <mergeCell ref="H81:I81"/>
    <mergeCell ref="H80:I80"/>
    <mergeCell ref="H74:I74"/>
    <mergeCell ref="H73:I73"/>
    <mergeCell ref="C94:G94"/>
    <mergeCell ref="H94:L94"/>
    <mergeCell ref="A90:L90"/>
    <mergeCell ref="A92:A95"/>
    <mergeCell ref="B92:B95"/>
    <mergeCell ref="H75:I75"/>
    <mergeCell ref="H76:I76"/>
    <mergeCell ref="C92:G92"/>
    <mergeCell ref="A54:I54"/>
    <mergeCell ref="I16:I18"/>
    <mergeCell ref="A48:B48"/>
    <mergeCell ref="A5:I5"/>
    <mergeCell ref="A16:A18"/>
    <mergeCell ref="B16:B18"/>
    <mergeCell ref="C16:C18"/>
    <mergeCell ref="D16:H16"/>
    <mergeCell ref="A14:I14"/>
    <mergeCell ref="A66:A68"/>
    <mergeCell ref="B66:B68"/>
    <mergeCell ref="C66:G66"/>
    <mergeCell ref="H66:I68"/>
    <mergeCell ref="A64:I64"/>
    <mergeCell ref="A55:I55"/>
  </mergeCells>
  <phoneticPr fontId="52" type="noConversion"/>
  <pageMargins left="0.7" right="0.7" top="0.75" bottom="0.75" header="0.3" footer="0.3"/>
  <pageSetup paperSize="9" scale="5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5</vt:i4>
      </vt:variant>
    </vt:vector>
  </HeadingPairs>
  <TitlesOfParts>
    <vt:vector size="31" baseType="lpstr">
      <vt:lpstr>ТитульныйНаБумаге</vt:lpstr>
      <vt:lpstr>приложение 1.1</vt:lpstr>
      <vt:lpstr>приложение 1.2.</vt:lpstr>
      <vt:lpstr>приложение 1.3</vt:lpstr>
      <vt:lpstr>приложение 1.4</vt:lpstr>
      <vt:lpstr>приложение 2.2</vt:lpstr>
      <vt:lpstr>приложение 2.3</vt:lpstr>
      <vt:lpstr>приложение 3.1</vt:lpstr>
      <vt:lpstr>приложение 3.2</vt:lpstr>
      <vt:lpstr>приложение 4.1</vt:lpstr>
      <vt:lpstr>приложение 4.2</vt:lpstr>
      <vt:lpstr>приложение 4.3</vt:lpstr>
      <vt:lpstr>приложение 5</vt:lpstr>
      <vt:lpstr>приложение 6.1</vt:lpstr>
      <vt:lpstr>приложение 6.2</vt:lpstr>
      <vt:lpstr>приложение 6.3</vt:lpstr>
      <vt:lpstr>приложение 7.1(квартал</vt:lpstr>
      <vt:lpstr>приложение 7.2(квартал)</vt:lpstr>
      <vt:lpstr>приложение8 (квартал)</vt:lpstr>
      <vt:lpstr>приложение 9(квапртал)</vt:lpstr>
      <vt:lpstr>приложение 10</vt:lpstr>
      <vt:lpstr>приложение 11.1</vt:lpstr>
      <vt:lpstr>приложение 11.2</vt:lpstr>
      <vt:lpstr>приложение 12</vt:lpstr>
      <vt:lpstr>приложение 13 (квартал)</vt:lpstr>
      <vt:lpstr>приложение 14</vt:lpstr>
      <vt:lpstr>'приложение 1.3'!Область_печати</vt:lpstr>
      <vt:lpstr>'приложение 4.2'!Область_печати</vt:lpstr>
      <vt:lpstr>'приложение 6.1'!Область_печати</vt:lpstr>
      <vt:lpstr>'приложение 6.2'!Область_печати</vt:lpstr>
      <vt:lpstr>'приложение 6.3'!Область_печати</vt:lpstr>
    </vt:vector>
  </TitlesOfParts>
  <Company>Datanium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Kudryashov_YM</dc:creator>
  <cp:lastModifiedBy>Чамина Мария Евгеньевна</cp:lastModifiedBy>
  <cp:lastPrinted>2017-10-05T06:15:17Z</cp:lastPrinted>
  <dcterms:created xsi:type="dcterms:W3CDTF">2009-07-27T10:10:26Z</dcterms:created>
  <dcterms:modified xsi:type="dcterms:W3CDTF">2017-10-26T12:23:06Z</dcterms:modified>
</cp:coreProperties>
</file>